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485" windowWidth="13920" windowHeight="9030" tabRatio="941" activeTab="0"/>
  </bookViews>
  <sheets>
    <sheet name="ТСО 2019" sheetId="1" r:id="rId1"/>
  </sheets>
  <externalReferences>
    <externalReference r:id="rId4"/>
    <externalReference r:id="rId5"/>
    <externalReference r:id="rId6"/>
  </externalReferences>
  <definedNames>
    <definedName name="TARIFF_SETUP_METHOD_CODE">'[3]TECHSHEET'!$E$44</definedName>
    <definedName name="TEMPLATE_CLAIM">'[3]TECHSHEET'!$E$34</definedName>
    <definedName name="TEMPLATE_SPHERE">'[3]TECHSHEET'!$E$6</definedName>
    <definedName name="А1">#REF!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<sst xmlns="http://schemas.openxmlformats.org/spreadsheetml/2006/main" count="242" uniqueCount="141">
  <si>
    <t>налог на землю</t>
  </si>
  <si>
    <t>налог на имущество</t>
  </si>
  <si>
    <t>7.1.7.</t>
  </si>
  <si>
    <t>Наименование показателей</t>
  </si>
  <si>
    <t>Отпуск в сеть</t>
  </si>
  <si>
    <t>Потери в сетях</t>
  </si>
  <si>
    <t>5.1</t>
  </si>
  <si>
    <t>Гкал</t>
  </si>
  <si>
    <t>1.</t>
  </si>
  <si>
    <t>%</t>
  </si>
  <si>
    <t>Покупная тепловая энергия</t>
  </si>
  <si>
    <t>тыс. руб.</t>
  </si>
  <si>
    <t>2.</t>
  </si>
  <si>
    <t>тыс. м3</t>
  </si>
  <si>
    <t>3.</t>
  </si>
  <si>
    <t>4.</t>
  </si>
  <si>
    <t>5.</t>
  </si>
  <si>
    <t>6.</t>
  </si>
  <si>
    <t>7.1.</t>
  </si>
  <si>
    <t>7.2.</t>
  </si>
  <si>
    <t>7.3.</t>
  </si>
  <si>
    <t>№                 пп</t>
  </si>
  <si>
    <t xml:space="preserve">                - население</t>
  </si>
  <si>
    <t xml:space="preserve">                - бюджетные организации</t>
  </si>
  <si>
    <t>7.1.1.</t>
  </si>
  <si>
    <t>7.1.2.</t>
  </si>
  <si>
    <t>7.1.3.</t>
  </si>
  <si>
    <t>7.1.4.</t>
  </si>
  <si>
    <t>7.1.5.</t>
  </si>
  <si>
    <t>7.1.6.</t>
  </si>
  <si>
    <t>2.1</t>
  </si>
  <si>
    <t>реагенты</t>
  </si>
  <si>
    <t xml:space="preserve">                - прочие потребители</t>
  </si>
  <si>
    <t>на собственные нужды котельной</t>
  </si>
  <si>
    <t>на собственные нужды котельной, в %</t>
  </si>
  <si>
    <t>потери в сетях, в %</t>
  </si>
  <si>
    <t xml:space="preserve"> в т.ч.: 1) ПО на нужды предприятия</t>
  </si>
  <si>
    <t xml:space="preserve"> 2) ПО по группам потребителей:</t>
  </si>
  <si>
    <t>Полезный отпуск тепловой энергии. Всего:</t>
  </si>
  <si>
    <t>7.</t>
  </si>
  <si>
    <t>Уголь</t>
  </si>
  <si>
    <t>т</t>
  </si>
  <si>
    <t>Неподконтрольные расходы</t>
  </si>
  <si>
    <t>Амортизация</t>
  </si>
  <si>
    <t>Ед. измер.</t>
  </si>
  <si>
    <t>Расходы, связанные с производством и реализацией продукции (услуг), всего</t>
  </si>
  <si>
    <t>Операционные (подконтрольные) расходы: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</si>
  <si>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</si>
  <si>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</si>
  <si>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</si>
  <si>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</si>
  <si>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иных работ и услуг, выполняемых по договорам со сторонними организациями</t>
  </si>
  <si>
    <t>оплата услуг связи</t>
  </si>
  <si>
    <t>оплата вневедомственной охраны</t>
  </si>
  <si>
    <t>оплата коммунальных услуг</t>
  </si>
  <si>
    <t>транспортные услуги</t>
  </si>
  <si>
    <t>Расходы на служебные командировки</t>
  </si>
  <si>
    <t>Расходы на обучение персонала</t>
  </si>
  <si>
    <t>7.1.8.</t>
  </si>
  <si>
    <t>Лизинговые платежи</t>
  </si>
  <si>
    <t>7.1.9.</t>
  </si>
  <si>
    <t>Арендная плата (прочие объекты)</t>
  </si>
  <si>
    <t>7.1.10.</t>
  </si>
  <si>
    <t>7.2.1.</t>
  </si>
  <si>
    <t>Расходы на оплату работ и услуг, оказываемых организациями, осуществляющими регулируемые виды деятельности</t>
  </si>
  <si>
    <t>7.2.2.</t>
  </si>
  <si>
    <t>Расходы на уплату налогов, сборов и других обязательных платежей, в том числе:</t>
  </si>
  <si>
    <t>плата за выбросы и сбросы загрязняющих веществ в окуружающую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</si>
  <si>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налог на прибыль</t>
  </si>
  <si>
    <t>транспортный налог</t>
  </si>
  <si>
    <t>расходы на обязательное страхование</t>
  </si>
  <si>
    <t>7.2.3.</t>
  </si>
  <si>
    <t>Концессионная плата</t>
  </si>
  <si>
    <t>7.2.4.</t>
  </si>
  <si>
    <t>7.2.5.</t>
  </si>
  <si>
    <t>Расходы по сомнительным долгам</t>
  </si>
  <si>
    <t>7.2.6.</t>
  </si>
  <si>
    <t>Отчисления на социальные нужды, в т.ч.:</t>
  </si>
  <si>
    <t>7.2.7.</t>
  </si>
  <si>
    <t>7.2.8.</t>
  </si>
  <si>
    <t>Расходы на выплаты по договорам займа и кредитным договорам, включая %% по ним</t>
  </si>
  <si>
    <t>Расходы на приобретение энергетических ресурсов, в т.ч.:</t>
  </si>
  <si>
    <t>7.3.1.</t>
  </si>
  <si>
    <t>Расходы на топливо</t>
  </si>
  <si>
    <t>Природный газ</t>
  </si>
  <si>
    <t>расход натурального топлива</t>
  </si>
  <si>
    <t>7.3.2.</t>
  </si>
  <si>
    <t>7.3.3.</t>
  </si>
  <si>
    <t>Электрическая энергия, в том числе</t>
  </si>
  <si>
    <t>7.3.4.</t>
  </si>
  <si>
    <t>Расходы на воду</t>
  </si>
  <si>
    <t>7.3.5.</t>
  </si>
  <si>
    <t>Расходы на теплоноситель</t>
  </si>
  <si>
    <t>7.1.11.</t>
  </si>
  <si>
    <t>Прочие непроизводственные расходы</t>
  </si>
  <si>
    <t>Выработка тепловой энергии, всего</t>
  </si>
  <si>
    <t>Покупная тепловая энергия,всего</t>
  </si>
  <si>
    <t>ПАР</t>
  </si>
  <si>
    <t>ВСЕГО</t>
  </si>
  <si>
    <t>Нерегулируемые виды деятельности</t>
  </si>
  <si>
    <t>2019 год</t>
  </si>
  <si>
    <t>на виде топлива   природный газ</t>
  </si>
  <si>
    <t>на виде топлива    уголь</t>
  </si>
  <si>
    <t>на виде топлива    мазут</t>
  </si>
  <si>
    <t>на виде топлива  дизельное топливо</t>
  </si>
  <si>
    <t>4.1</t>
  </si>
  <si>
    <t>Отпуск в сеть от собственных тепловых источников</t>
  </si>
  <si>
    <t>расходы по содержанию норм.усл.труда и тех. безопасности (медосмотры, аттестация рабочих мест и прочие)</t>
  </si>
  <si>
    <t>бытовые услуги ( дератизация, дезинфекция, вывоз мусора)</t>
  </si>
  <si>
    <t>пр.услуги производств. характера ( анализ воды, содержание ЖД путей, чистка дымоходов)</t>
  </si>
  <si>
    <t>ГО и ЧС</t>
  </si>
  <si>
    <t>услуги АСУ, информационных технологий</t>
  </si>
  <si>
    <t>подписка на газеты и журналы</t>
  </si>
  <si>
    <t>расходы на ПСМиТ, услуги по содержанию автотранспорта</t>
  </si>
  <si>
    <t>Прочие расходы (канцтовары)</t>
  </si>
  <si>
    <t>7.2.9.</t>
  </si>
  <si>
    <t>7.2.10.</t>
  </si>
  <si>
    <t>Госпошлина</t>
  </si>
  <si>
    <t>Расходы на услуги банков</t>
  </si>
  <si>
    <t>водный налог</t>
  </si>
  <si>
    <t>ОСАГО</t>
  </si>
  <si>
    <t>обязательное страхование</t>
  </si>
  <si>
    <t>другие материалы, в том числе</t>
  </si>
  <si>
    <t>текущий ремонт</t>
  </si>
  <si>
    <t>капиальный ремонт</t>
  </si>
  <si>
    <t>услуги собственных подразделений</t>
  </si>
  <si>
    <t>Арендная плата (производственные объекты: аренда земли)</t>
  </si>
  <si>
    <t>Превышение ПДК и ПДВ сверх норм</t>
  </si>
  <si>
    <t>расходы по сбыту (услуги Симплекс по обсл.лицевых счетов, доставка квитанций)</t>
  </si>
  <si>
    <t>оплата нотариальных, информационных, аудиторских и консультативных услуг</t>
  </si>
  <si>
    <t>экспертиза промбезопасности, тех.диагностирование, списание расходов на приобретение лицензий и сертификацию</t>
  </si>
  <si>
    <t>прочие (расходы по оформлению собственности, прочие)</t>
  </si>
  <si>
    <t>расходы на природоохранные мероприятия и прочие расходы</t>
  </si>
  <si>
    <t>Котельные с договорными ценами</t>
  </si>
  <si>
    <t>Поддержание резервной тепловой мощности</t>
  </si>
  <si>
    <t>Информация об основных показателях финансово-хозяйственной деятельности, включая структуру основных производственных затрат (в части нерегулируемых видов деятельности)   МП "Калининградтеплосеть" за 2019 год.</t>
  </si>
  <si>
    <t>Выручка от нерегулируемой деятельности по виду деятельности</t>
  </si>
  <si>
    <t>Себестоимость производимых товаров (оказываемых услуг) по нерегулируемым видам деятельности</t>
  </si>
  <si>
    <t>Дата сдачи годового бухгалтерского баланса в налоговые органы: 30.03.2020г.</t>
  </si>
  <si>
    <t>7.3.4.1</t>
  </si>
  <si>
    <t>Холодная вода для целей ГВС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</si>
</sst>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&quot;р.&quot;"/>
    <numFmt numFmtId="179" formatCode="#,##0.00_ ;\-#,##0.00\ "/>
    <numFmt numFmtId="180" formatCode="0.0000"/>
    <numFmt numFmtId="181" formatCode="0.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"/>
    <numFmt numFmtId="192" formatCode="0.000000"/>
    <numFmt numFmtId="193" formatCode="0.000000000"/>
    <numFmt numFmtId="194" formatCode="0.0000000000"/>
    <numFmt numFmtId="195" formatCode="000000"/>
    <numFmt numFmtId="196" formatCode="d/m"/>
    <numFmt numFmtId="197" formatCode="#,##0.0"/>
    <numFmt numFmtId="198" formatCode="#,##0.0_р_."/>
    <numFmt numFmtId="199" formatCode="#,##0.00_р_."/>
    <numFmt numFmtId="200" formatCode="#,##0.000"/>
    <numFmt numFmtId="201" formatCode="#,##0_р_."/>
    <numFmt numFmtId="202" formatCode="0.0%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_р_._-;\-* #,##0.0000_р_._-;_-* &quot;-&quot;????_р_._-;_-@_-"/>
    <numFmt numFmtId="206" formatCode="_-* #,##0.000_р_._-;\-* #,##0.000_р_._-;_-* &quot;-&quot;????_р_._-;_-@_-"/>
    <numFmt numFmtId="207" formatCode="_-* #,##0.00_р_._-;\-* #,##0.00_р_._-;_-* &quot;-&quot;????_р_._-;_-@_-"/>
    <numFmt numFmtId="208" formatCode="_-* #,##0.0_р_._-;\-* #,##0.0_р_._-;_-* &quot;-&quot;????_р_._-;_-@_-"/>
    <numFmt numFmtId="209" formatCode="#,##0.0000"/>
    <numFmt numFmtId="210" formatCode="0.000%"/>
    <numFmt numFmtId="211" formatCode="0.0000%"/>
    <numFmt numFmtId="212" formatCode="#,##0.00000"/>
    <numFmt numFmtId="213" formatCode="_(* #,##0.000_);_(* \(#,##0.000\);_(* &quot;-&quot;??_);_(@_)"/>
    <numFmt numFmtId="214" formatCode="0.00000000000"/>
    <numFmt numFmtId="215" formatCode="General_)"/>
    <numFmt numFmtId="216" formatCode="_-* #,##0.0_р_._-;\-* #,##0.0_р_._-;_-* &quot;-&quot;??_р_._-;_-@_-"/>
    <numFmt numFmtId="217" formatCode="_-* #,##0_р_._-;\-* #,##0_р_._-;_-* &quot;-&quot;??_р_._-;_-@_-"/>
    <numFmt numFmtId="218" formatCode="#,##0.000000"/>
    <numFmt numFmtId="219" formatCode="#,##0.0000000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 Cyr"/>
      <family val="0"/>
    </font>
    <font>
      <sz val="10"/>
      <name val="Helv"/>
      <family val="0"/>
    </font>
    <font>
      <sz val="10"/>
      <name val="NTHarmon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9" fillId="0" borderId="0" applyFont="0" applyFill="0" applyBorder="0" applyAlignment="0" applyProtection="0"/>
    <xf numFmtId="49" fontId="5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215" fontId="2" fillId="0" borderId="1">
      <alignment/>
      <protection locked="0"/>
    </xf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215" fontId="12" fillId="27" borderId="1">
      <alignment/>
      <protection/>
    </xf>
    <xf numFmtId="4" fontId="5" fillId="28" borderId="8" applyBorder="0">
      <alignment horizontal="right"/>
      <protection/>
    </xf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13" fillId="4" borderId="0" applyFill="0">
      <alignment wrapText="1"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17" fillId="0" borderId="0">
      <alignment/>
      <protection/>
    </xf>
    <xf numFmtId="0" fontId="60" fillId="0" borderId="0" applyNumberFormat="0" applyFill="0" applyBorder="0" applyAlignment="0" applyProtection="0"/>
    <xf numFmtId="49" fontId="13" fillId="0" borderId="0">
      <alignment horizontal="center"/>
      <protection/>
    </xf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33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61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66" applyFont="1">
      <alignment/>
      <protection/>
    </xf>
    <xf numFmtId="0" fontId="3" fillId="0" borderId="0" xfId="0" applyFont="1" applyAlignment="1">
      <alignment/>
    </xf>
    <xf numFmtId="0" fontId="20" fillId="35" borderId="8" xfId="66" applyFont="1" applyFill="1" applyBorder="1" applyAlignment="1">
      <alignment horizontal="center" vertical="center" wrapText="1"/>
      <protection/>
    </xf>
    <xf numFmtId="0" fontId="20" fillId="0" borderId="0" xfId="66" applyFont="1" applyBorder="1">
      <alignment/>
      <protection/>
    </xf>
    <xf numFmtId="0" fontId="20" fillId="0" borderId="0" xfId="66" applyFont="1" applyBorder="1" applyAlignment="1">
      <alignment horizontal="center" vertical="center" wrapText="1"/>
      <protection/>
    </xf>
    <xf numFmtId="0" fontId="20" fillId="0" borderId="0" xfId="66" applyFont="1" applyBorder="1" applyAlignment="1">
      <alignment vertical="center"/>
      <protection/>
    </xf>
    <xf numFmtId="49" fontId="19" fillId="35" borderId="8" xfId="66" applyNumberFormat="1" applyFont="1" applyFill="1" applyBorder="1" applyAlignment="1">
      <alignment horizontal="center" vertical="center" wrapText="1"/>
      <protection/>
    </xf>
    <xf numFmtId="0" fontId="19" fillId="35" borderId="8" xfId="66" applyFont="1" applyFill="1" applyBorder="1" applyAlignment="1">
      <alignment vertical="center" wrapText="1"/>
      <protection/>
    </xf>
    <xf numFmtId="0" fontId="19" fillId="35" borderId="8" xfId="66" applyFont="1" applyFill="1" applyBorder="1" applyAlignment="1">
      <alignment horizontal="center" vertical="center" wrapText="1"/>
      <protection/>
    </xf>
    <xf numFmtId="4" fontId="19" fillId="35" borderId="8" xfId="66" applyNumberFormat="1" applyFont="1" applyFill="1" applyBorder="1" applyAlignment="1">
      <alignment horizontal="right" vertical="center" wrapText="1"/>
      <protection/>
    </xf>
    <xf numFmtId="0" fontId="23" fillId="0" borderId="0" xfId="66" applyFont="1" applyBorder="1" applyAlignment="1">
      <alignment vertical="center"/>
      <protection/>
    </xf>
    <xf numFmtId="49" fontId="20" fillId="0" borderId="8" xfId="66" applyNumberFormat="1" applyFont="1" applyBorder="1" applyAlignment="1">
      <alignment horizontal="center" vertical="center" wrapText="1"/>
      <protection/>
    </xf>
    <xf numFmtId="0" fontId="20" fillId="0" borderId="8" xfId="66" applyFont="1" applyBorder="1" applyAlignment="1">
      <alignment vertical="center" wrapText="1"/>
      <protection/>
    </xf>
    <xf numFmtId="0" fontId="20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Border="1" applyAlignment="1">
      <alignment horizontal="right" vertical="center" wrapText="1"/>
      <protection/>
    </xf>
    <xf numFmtId="197" fontId="20" fillId="0" borderId="8" xfId="66" applyNumberFormat="1" applyFont="1" applyBorder="1" applyAlignment="1">
      <alignment horizontal="right" vertical="center" wrapText="1"/>
      <protection/>
    </xf>
    <xf numFmtId="49" fontId="20" fillId="35" borderId="8" xfId="66" applyNumberFormat="1" applyFont="1" applyFill="1" applyBorder="1" applyAlignment="1">
      <alignment horizontal="center" vertical="center" wrapText="1"/>
      <protection/>
    </xf>
    <xf numFmtId="0" fontId="20" fillId="35" borderId="8" xfId="66" applyFont="1" applyFill="1" applyBorder="1" applyAlignment="1">
      <alignment vertical="center" wrapText="1"/>
      <protection/>
    </xf>
    <xf numFmtId="4" fontId="20" fillId="35" borderId="8" xfId="66" applyNumberFormat="1" applyFont="1" applyFill="1" applyBorder="1" applyAlignment="1">
      <alignment horizontal="right" vertical="center" wrapText="1"/>
      <protection/>
    </xf>
    <xf numFmtId="0" fontId="19" fillId="0" borderId="0" xfId="66" applyFont="1" applyBorder="1" applyAlignment="1">
      <alignment vertical="center"/>
      <protection/>
    </xf>
    <xf numFmtId="0" fontId="21" fillId="0" borderId="8" xfId="66" applyFont="1" applyBorder="1" applyAlignment="1">
      <alignment vertical="center" wrapText="1"/>
      <protection/>
    </xf>
    <xf numFmtId="0" fontId="21" fillId="0" borderId="8" xfId="66" applyFont="1" applyBorder="1" applyAlignment="1">
      <alignment horizontal="center" vertical="center" wrapText="1"/>
      <protection/>
    </xf>
    <xf numFmtId="4" fontId="20" fillId="0" borderId="8" xfId="66" applyNumberFormat="1" applyFont="1" applyFill="1" applyBorder="1" applyAlignment="1">
      <alignment horizontal="right" vertical="center" wrapText="1"/>
      <protection/>
    </xf>
    <xf numFmtId="49" fontId="19" fillId="36" borderId="8" xfId="66" applyNumberFormat="1" applyFont="1" applyFill="1" applyBorder="1" applyAlignment="1">
      <alignment horizontal="center" vertical="center" wrapText="1"/>
      <protection/>
    </xf>
    <xf numFmtId="0" fontId="19" fillId="36" borderId="8" xfId="66" applyFont="1" applyFill="1" applyBorder="1" applyAlignment="1">
      <alignment horizontal="center" vertical="center" wrapText="1"/>
      <protection/>
    </xf>
    <xf numFmtId="4" fontId="19" fillId="36" borderId="8" xfId="66" applyNumberFormat="1" applyFont="1" applyFill="1" applyBorder="1" applyAlignment="1">
      <alignment horizontal="right" vertical="center" wrapText="1"/>
      <protection/>
    </xf>
    <xf numFmtId="49" fontId="19" fillId="8" borderId="8" xfId="66" applyNumberFormat="1" applyFont="1" applyFill="1" applyBorder="1" applyAlignment="1">
      <alignment horizontal="center" vertical="center" wrapText="1"/>
      <protection/>
    </xf>
    <xf numFmtId="0" fontId="19" fillId="8" borderId="8" xfId="66" applyFont="1" applyFill="1" applyBorder="1" applyAlignment="1">
      <alignment horizontal="center" vertical="center" wrapText="1"/>
      <protection/>
    </xf>
    <xf numFmtId="4" fontId="19" fillId="8" borderId="8" xfId="66" applyNumberFormat="1" applyFont="1" applyFill="1" applyBorder="1" applyAlignment="1">
      <alignment horizontal="right" vertical="center" wrapText="1"/>
      <protection/>
    </xf>
    <xf numFmtId="49" fontId="20" fillId="8" borderId="8" xfId="66" applyNumberFormat="1" applyFont="1" applyFill="1" applyBorder="1" applyAlignment="1">
      <alignment horizontal="center" vertical="center" wrapText="1"/>
      <protection/>
    </xf>
    <xf numFmtId="0" fontId="20" fillId="8" borderId="8" xfId="66" applyFont="1" applyFill="1" applyBorder="1" applyAlignment="1">
      <alignment vertical="center" wrapText="1"/>
      <protection/>
    </xf>
    <xf numFmtId="0" fontId="20" fillId="8" borderId="8" xfId="66" applyFont="1" applyFill="1" applyBorder="1" applyAlignment="1">
      <alignment horizontal="center" vertical="center" wrapText="1"/>
      <protection/>
    </xf>
    <xf numFmtId="4" fontId="20" fillId="8" borderId="8" xfId="66" applyNumberFormat="1" applyFont="1" applyFill="1" applyBorder="1" applyAlignment="1">
      <alignment horizontal="right" vertical="center" wrapText="1"/>
      <protection/>
    </xf>
    <xf numFmtId="49" fontId="20" fillId="37" borderId="8" xfId="66" applyNumberFormat="1" applyFont="1" applyFill="1" applyBorder="1" applyAlignment="1">
      <alignment horizontal="center" vertical="center" wrapText="1"/>
      <protection/>
    </xf>
    <xf numFmtId="0" fontId="20" fillId="37" borderId="8" xfId="66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horizontal="center" vertical="center" wrapText="1"/>
      <protection/>
    </xf>
    <xf numFmtId="4" fontId="20" fillId="37" borderId="8" xfId="66" applyNumberFormat="1" applyFont="1" applyFill="1" applyBorder="1" applyAlignment="1">
      <alignment horizontal="right" vertical="center" wrapText="1"/>
      <protection/>
    </xf>
    <xf numFmtId="0" fontId="20" fillId="37" borderId="0" xfId="66" applyFont="1" applyFill="1" applyBorder="1" applyAlignment="1">
      <alignment vertical="center"/>
      <protection/>
    </xf>
    <xf numFmtId="49" fontId="3" fillId="0" borderId="8" xfId="66" applyNumberFormat="1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vertical="center"/>
      <protection/>
    </xf>
    <xf numFmtId="0" fontId="20" fillId="0" borderId="8" xfId="66" applyFont="1" applyBorder="1" applyAlignment="1">
      <alignment horizontal="right" vertical="center" wrapText="1"/>
      <protection/>
    </xf>
    <xf numFmtId="49" fontId="19" fillId="11" borderId="8" xfId="66" applyNumberFormat="1" applyFont="1" applyFill="1" applyBorder="1" applyAlignment="1">
      <alignment horizontal="center" vertical="center" wrapText="1"/>
      <protection/>
    </xf>
    <xf numFmtId="0" fontId="19" fillId="11" borderId="8" xfId="66" applyFont="1" applyFill="1" applyBorder="1" applyAlignment="1">
      <alignment horizontal="center" vertical="center" wrapText="1"/>
      <protection/>
    </xf>
    <xf numFmtId="4" fontId="19" fillId="11" borderId="8" xfId="66" applyNumberFormat="1" applyFont="1" applyFill="1" applyBorder="1" applyAlignment="1">
      <alignment horizontal="right" vertical="center" wrapText="1"/>
      <protection/>
    </xf>
    <xf numFmtId="49" fontId="20" fillId="11" borderId="8" xfId="66" applyNumberFormat="1" applyFont="1" applyFill="1" applyBorder="1" applyAlignment="1">
      <alignment horizontal="center" vertical="center" wrapText="1"/>
      <protection/>
    </xf>
    <xf numFmtId="0" fontId="20" fillId="11" borderId="8" xfId="66" applyFont="1" applyFill="1" applyBorder="1" applyAlignment="1">
      <alignment vertical="center" wrapText="1"/>
      <protection/>
    </xf>
    <xf numFmtId="0" fontId="20" fillId="11" borderId="8" xfId="66" applyFont="1" applyFill="1" applyBorder="1" applyAlignment="1">
      <alignment horizontal="center" vertical="center" wrapText="1"/>
      <protection/>
    </xf>
    <xf numFmtId="4" fontId="20" fillId="11" borderId="8" xfId="66" applyNumberFormat="1" applyFont="1" applyFill="1" applyBorder="1" applyAlignment="1">
      <alignment horizontal="right" vertical="center" wrapText="1"/>
      <protection/>
    </xf>
    <xf numFmtId="49" fontId="19" fillId="38" borderId="8" xfId="66" applyNumberFormat="1" applyFont="1" applyFill="1" applyBorder="1" applyAlignment="1">
      <alignment horizontal="center" vertical="center" wrapText="1"/>
      <protection/>
    </xf>
    <xf numFmtId="0" fontId="19" fillId="38" borderId="8" xfId="66" applyFont="1" applyFill="1" applyBorder="1" applyAlignment="1">
      <alignment horizontal="center" vertical="center" wrapText="1"/>
      <protection/>
    </xf>
    <xf numFmtId="4" fontId="19" fillId="38" borderId="8" xfId="66" applyNumberFormat="1" applyFont="1" applyFill="1" applyBorder="1" applyAlignment="1">
      <alignment horizontal="right" vertical="center" wrapText="1"/>
      <protection/>
    </xf>
    <xf numFmtId="49" fontId="20" fillId="38" borderId="8" xfId="66" applyNumberFormat="1" applyFont="1" applyFill="1" applyBorder="1" applyAlignment="1">
      <alignment horizontal="center" vertical="center" wrapText="1"/>
      <protection/>
    </xf>
    <xf numFmtId="0" fontId="20" fillId="38" borderId="8" xfId="66" applyFont="1" applyFill="1" applyBorder="1" applyAlignment="1">
      <alignment vertical="center" wrapText="1"/>
      <protection/>
    </xf>
    <xf numFmtId="0" fontId="20" fillId="38" borderId="8" xfId="66" applyFont="1" applyFill="1" applyBorder="1" applyAlignment="1">
      <alignment horizontal="center" vertical="center" wrapText="1"/>
      <protection/>
    </xf>
    <xf numFmtId="4" fontId="20" fillId="38" borderId="8" xfId="66" applyNumberFormat="1" applyFont="1" applyFill="1" applyBorder="1" applyAlignment="1">
      <alignment horizontal="right" vertical="center" wrapText="1"/>
      <protection/>
    </xf>
    <xf numFmtId="0" fontId="20" fillId="36" borderId="8" xfId="66" applyFont="1" applyFill="1" applyBorder="1" applyAlignment="1">
      <alignment vertical="center" wrapText="1"/>
      <protection/>
    </xf>
    <xf numFmtId="0" fontId="20" fillId="36" borderId="8" xfId="66" applyFont="1" applyFill="1" applyBorder="1" applyAlignment="1">
      <alignment horizontal="center" vertical="center" wrapText="1"/>
      <protection/>
    </xf>
    <xf numFmtId="4" fontId="20" fillId="36" borderId="8" xfId="66" applyNumberFormat="1" applyFont="1" applyFill="1" applyBorder="1" applyAlignment="1">
      <alignment horizontal="right" vertical="center" wrapText="1"/>
      <protection/>
    </xf>
    <xf numFmtId="0" fontId="19" fillId="38" borderId="8" xfId="66" applyFont="1" applyFill="1" applyBorder="1" applyAlignment="1">
      <alignment horizontal="left" vertical="center" wrapText="1"/>
      <protection/>
    </xf>
    <xf numFmtId="49" fontId="3" fillId="39" borderId="8" xfId="67" applyNumberFormat="1" applyFont="1" applyFill="1" applyBorder="1" applyAlignment="1" applyProtection="1">
      <alignment horizontal="right" vertical="center" wrapText="1"/>
      <protection/>
    </xf>
    <xf numFmtId="0" fontId="3" fillId="0" borderId="8" xfId="66" applyFont="1" applyBorder="1" applyAlignment="1">
      <alignment horizontal="center" vertical="center" wrapText="1"/>
      <protection/>
    </xf>
    <xf numFmtId="4" fontId="3" fillId="0" borderId="8" xfId="66" applyNumberFormat="1" applyFont="1" applyFill="1" applyBorder="1" applyAlignment="1">
      <alignment horizontal="right" vertical="center" wrapText="1"/>
      <protection/>
    </xf>
    <xf numFmtId="3" fontId="20" fillId="0" borderId="0" xfId="66" applyNumberFormat="1" applyFont="1" applyBorder="1" applyAlignment="1">
      <alignment horizontal="center"/>
      <protection/>
    </xf>
    <xf numFmtId="0" fontId="20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22" fillId="0" borderId="8" xfId="0" applyFont="1" applyFill="1" applyBorder="1" applyAlignment="1">
      <alignment horizontal="center" vertical="center"/>
    </xf>
    <xf numFmtId="0" fontId="20" fillId="0" borderId="8" xfId="66" applyFont="1" applyFill="1" applyBorder="1" applyAlignment="1">
      <alignment vertical="center"/>
      <protection/>
    </xf>
    <xf numFmtId="4" fontId="23" fillId="0" borderId="8" xfId="66" applyNumberFormat="1" applyFont="1" applyFill="1" applyBorder="1" applyAlignment="1">
      <alignment horizontal="right" vertical="center" wrapText="1"/>
      <protection/>
    </xf>
    <xf numFmtId="0" fontId="23" fillId="0" borderId="8" xfId="66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39" borderId="8" xfId="66" applyFont="1" applyFill="1" applyBorder="1" applyAlignment="1">
      <alignment horizontal="center" wrapText="1"/>
      <protection/>
    </xf>
    <xf numFmtId="0" fontId="3" fillId="0" borderId="8" xfId="66" applyFont="1" applyFill="1" applyBorder="1" applyAlignment="1">
      <alignment horizontal="center"/>
      <protection/>
    </xf>
    <xf numFmtId="49" fontId="22" fillId="0" borderId="8" xfId="66" applyNumberFormat="1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center" vertical="center" wrapText="1"/>
      <protection/>
    </xf>
    <xf numFmtId="0" fontId="4" fillId="38" borderId="8" xfId="66" applyFont="1" applyFill="1" applyBorder="1" applyAlignment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3" fillId="0" borderId="8" xfId="66" applyFont="1" applyFill="1" applyBorder="1" applyAlignment="1">
      <alignment horizontal="left" vertical="center" wrapText="1"/>
      <protection/>
    </xf>
    <xf numFmtId="4" fontId="23" fillId="0" borderId="8" xfId="66" applyNumberFormat="1" applyFont="1" applyBorder="1" applyAlignment="1">
      <alignment horizontal="right" vertical="center" wrapText="1"/>
      <protection/>
    </xf>
    <xf numFmtId="2" fontId="23" fillId="0" borderId="8" xfId="66" applyNumberFormat="1" applyFont="1" applyFill="1" applyBorder="1" applyAlignment="1">
      <alignment vertical="center"/>
      <protection/>
    </xf>
    <xf numFmtId="2" fontId="20" fillId="0" borderId="8" xfId="66" applyNumberFormat="1" applyFont="1" applyFill="1" applyBorder="1" applyAlignment="1">
      <alignment vertical="center"/>
      <protection/>
    </xf>
    <xf numFmtId="4" fontId="21" fillId="0" borderId="8" xfId="66" applyNumberFormat="1" applyFont="1" applyFill="1" applyBorder="1" applyAlignment="1">
      <alignment horizontal="right" vertical="center" wrapText="1"/>
      <protection/>
    </xf>
    <xf numFmtId="2" fontId="21" fillId="0" borderId="8" xfId="66" applyNumberFormat="1" applyFont="1" applyFill="1" applyBorder="1" applyAlignment="1">
      <alignment vertical="center"/>
      <protection/>
    </xf>
    <xf numFmtId="4" fontId="23" fillId="0" borderId="8" xfId="66" applyNumberFormat="1" applyFont="1" applyFill="1" applyBorder="1" applyAlignment="1">
      <alignment vertical="center"/>
      <protection/>
    </xf>
    <xf numFmtId="4" fontId="20" fillId="0" borderId="8" xfId="66" applyNumberFormat="1" applyFont="1" applyFill="1" applyBorder="1" applyAlignment="1">
      <alignment vertical="center"/>
      <protection/>
    </xf>
    <xf numFmtId="0" fontId="25" fillId="0" borderId="8" xfId="66" applyFont="1" applyBorder="1" applyAlignment="1">
      <alignment horizontal="right" vertical="center" wrapText="1"/>
      <protection/>
    </xf>
    <xf numFmtId="0" fontId="25" fillId="0" borderId="8" xfId="66" applyFont="1" applyBorder="1" applyAlignment="1">
      <alignment horizontal="center" vertical="center" wrapText="1"/>
      <protection/>
    </xf>
    <xf numFmtId="4" fontId="25" fillId="37" borderId="8" xfId="66" applyNumberFormat="1" applyFont="1" applyFill="1" applyBorder="1" applyAlignment="1">
      <alignment horizontal="right" vertical="center" wrapText="1"/>
      <protection/>
    </xf>
    <xf numFmtId="0" fontId="20" fillId="37" borderId="8" xfId="66" applyFont="1" applyFill="1" applyBorder="1" applyAlignment="1">
      <alignment vertical="center" wrapText="1"/>
      <protection/>
    </xf>
    <xf numFmtId="0" fontId="20" fillId="37" borderId="8" xfId="66" applyFont="1" applyFill="1" applyBorder="1" applyAlignment="1">
      <alignment horizontal="center" wrapText="1"/>
      <protection/>
    </xf>
    <xf numFmtId="0" fontId="26" fillId="0" borderId="0" xfId="66" applyFont="1">
      <alignment/>
      <protection/>
    </xf>
    <xf numFmtId="4" fontId="62" fillId="0" borderId="8" xfId="66" applyNumberFormat="1" applyFont="1" applyFill="1" applyBorder="1" applyAlignment="1">
      <alignment horizontal="right" vertical="center" wrapText="1"/>
      <protection/>
    </xf>
    <xf numFmtId="4" fontId="3" fillId="0" borderId="8" xfId="66" applyNumberFormat="1" applyFont="1" applyFill="1" applyBorder="1" applyAlignment="1">
      <alignment vertical="center"/>
      <protection/>
    </xf>
    <xf numFmtId="197" fontId="20" fillId="0" borderId="8" xfId="66" applyNumberFormat="1" applyFont="1" applyFill="1" applyBorder="1" applyAlignment="1">
      <alignment vertical="center"/>
      <protection/>
    </xf>
    <xf numFmtId="197" fontId="19" fillId="35" borderId="8" xfId="66" applyNumberFormat="1" applyFont="1" applyFill="1" applyBorder="1" applyAlignment="1">
      <alignment horizontal="right" vertical="center" wrapText="1"/>
      <protection/>
    </xf>
    <xf numFmtId="197" fontId="23" fillId="0" borderId="8" xfId="66" applyNumberFormat="1" applyFont="1" applyBorder="1" applyAlignment="1">
      <alignment horizontal="right" vertical="center" wrapText="1"/>
      <protection/>
    </xf>
    <xf numFmtId="0" fontId="3" fillId="0" borderId="0" xfId="66" applyFont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7" fillId="0" borderId="0" xfId="66" applyFont="1" applyAlignment="1">
      <alignment horizontal="left" vertical="center"/>
      <protection/>
    </xf>
    <xf numFmtId="0" fontId="22" fillId="40" borderId="8" xfId="0" applyFont="1" applyFill="1" applyBorder="1" applyAlignment="1">
      <alignment horizontal="center" vertical="center"/>
    </xf>
    <xf numFmtId="0" fontId="19" fillId="0" borderId="14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22" fillId="35" borderId="17" xfId="66" applyFont="1" applyFill="1" applyBorder="1" applyAlignment="1">
      <alignment horizontal="center" vertical="center" wrapText="1"/>
      <protection/>
    </xf>
    <xf numFmtId="0" fontId="22" fillId="35" borderId="18" xfId="66" applyFont="1" applyFill="1" applyBorder="1" applyAlignment="1">
      <alignment horizontal="center" vertical="center" wrapText="1"/>
      <protection/>
    </xf>
    <xf numFmtId="0" fontId="22" fillId="35" borderId="19" xfId="66" applyFont="1" applyFill="1" applyBorder="1" applyAlignment="1">
      <alignment horizontal="center" vertical="center" wrapText="1"/>
      <protection/>
    </xf>
    <xf numFmtId="0" fontId="22" fillId="35" borderId="20" xfId="66" applyFont="1" applyFill="1" applyBorder="1" applyAlignment="1">
      <alignment horizontal="center" vertical="center" wrapText="1"/>
      <protection/>
    </xf>
    <xf numFmtId="0" fontId="22" fillId="35" borderId="21" xfId="66" applyFont="1" applyFill="1" applyBorder="1" applyAlignment="1">
      <alignment horizontal="center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_Анализ факта" xfId="66"/>
    <cellStyle name="Обычный_тарифы на 2002г с 1-0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екстовый" xfId="76"/>
    <cellStyle name="Тысячи [0]_3Com" xfId="77"/>
    <cellStyle name="Тысячи_3Com" xfId="78"/>
    <cellStyle name="Comma" xfId="79"/>
    <cellStyle name="Comma [0]" xfId="80"/>
    <cellStyle name="Формула" xfId="81"/>
    <cellStyle name="ФормулаВБ" xfId="82"/>
    <cellStyle name="ФормулаНаКонтроль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41;&#1086;&#1085;&#1076;&#1072;&#1088;&#1077;&#1085;&#1082;&#1086;\&#1058;&#1072;&#1073;&#1083;&#1080;&#1094;&#1072;%201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41.1\sharedocs\&#1053;&#1077;&#1083;&#1083;&#1080;\&#1058;&#1077;&#1087;&#1083;&#1086;\2013%20&#1075;&#1086;&#1076;\&#1055;&#1083;&#1072;&#1085;%20&#1085;&#1072;%202013%20&#1075;&#1086;&#1076;%20&#1045;&#1048;&#1040;&#1057;\4.%20&#1041;&#1040;&#1051;&#1040;&#1053;&#1057;%202013%20&#1075;&#1086;&#1076;%20&#1058;&#1045;&#1055;&#1051;&#1054;%20&#1087;&#1086;%20&#1052;&#1054;%20&#1096;&#1072;&#1073;&#1083;&#1086;&#1085;&#1099;\40%20BALANCE.CALC.TARIFF.WARM.2013YEAR_&#1057;&#1074;&#1077;&#1090;&#1083;&#1086;&#1075;&#1086;&#1088;&#1089;&#1082;&#1080;&#1081;%20&#1043;&#1054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.16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1 июл"/>
      <sheetName val="ТС.Т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20">
        <row r="6">
          <cell r="E6" t="str">
            <v>теплоснабжения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="85" zoomScaleNormal="85" zoomScaleSheetLayoutView="80" zoomScalePageLayoutView="0" workbookViewId="0" topLeftCell="A1">
      <pane xSplit="3" ySplit="7" topLeftCell="D8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07" sqref="N107"/>
    </sheetView>
  </sheetViews>
  <sheetFormatPr defaultColWidth="8.875" defaultRowHeight="12.75"/>
  <cols>
    <col min="1" max="1" width="9.125" style="65" customWidth="1"/>
    <col min="2" max="2" width="67.375" style="1" customWidth="1"/>
    <col min="3" max="3" width="16.625" style="1" customWidth="1"/>
    <col min="4" max="4" width="18.00390625" style="70" customWidth="1"/>
    <col min="5" max="5" width="18.625" style="70" customWidth="1"/>
    <col min="6" max="6" width="20.50390625" style="70" customWidth="1"/>
    <col min="7" max="7" width="19.875" style="70" customWidth="1"/>
    <col min="8" max="16384" width="8.875" style="2" customWidth="1"/>
  </cols>
  <sheetData>
    <row r="1" spans="1:7" s="4" customFormat="1" ht="15.75" customHeight="1">
      <c r="A1" s="109" t="s">
        <v>135</v>
      </c>
      <c r="B1" s="109"/>
      <c r="C1" s="109"/>
      <c r="D1" s="109"/>
      <c r="E1" s="109"/>
      <c r="F1" s="109"/>
      <c r="G1" s="109"/>
    </row>
    <row r="2" spans="1:7" s="4" customFormat="1" ht="15.75" customHeight="1">
      <c r="A2" s="109"/>
      <c r="B2" s="109"/>
      <c r="C2" s="109"/>
      <c r="D2" s="109"/>
      <c r="E2" s="109"/>
      <c r="F2" s="109"/>
      <c r="G2" s="109"/>
    </row>
    <row r="3" spans="1:7" s="4" customFormat="1" ht="35.25" customHeight="1">
      <c r="A3" s="109"/>
      <c r="B3" s="109"/>
      <c r="C3" s="109"/>
      <c r="D3" s="109"/>
      <c r="E3" s="109"/>
      <c r="F3" s="109"/>
      <c r="G3" s="109"/>
    </row>
    <row r="4" spans="1:7" s="4" customFormat="1" ht="32.25" customHeight="1">
      <c r="A4" s="106" t="s">
        <v>21</v>
      </c>
      <c r="B4" s="106" t="s">
        <v>3</v>
      </c>
      <c r="C4" s="106" t="s">
        <v>44</v>
      </c>
      <c r="D4" s="101" t="s">
        <v>99</v>
      </c>
      <c r="E4" s="102"/>
      <c r="F4" s="103"/>
      <c r="G4" s="104" t="s">
        <v>98</v>
      </c>
    </row>
    <row r="5" spans="1:7" s="5" customFormat="1" ht="63.75" customHeight="1">
      <c r="A5" s="107"/>
      <c r="B5" s="107"/>
      <c r="C5" s="107"/>
      <c r="D5" s="76" t="s">
        <v>97</v>
      </c>
      <c r="E5" s="76" t="s">
        <v>134</v>
      </c>
      <c r="F5" s="76" t="s">
        <v>133</v>
      </c>
      <c r="G5" s="105"/>
    </row>
    <row r="6" spans="1:7" s="5" customFormat="1" ht="35.25" customHeight="1">
      <c r="A6" s="108"/>
      <c r="B6" s="108"/>
      <c r="C6" s="108"/>
      <c r="D6" s="66" t="s">
        <v>100</v>
      </c>
      <c r="E6" s="66" t="s">
        <v>100</v>
      </c>
      <c r="F6" s="66" t="s">
        <v>100</v>
      </c>
      <c r="G6" s="100" t="s">
        <v>100</v>
      </c>
    </row>
    <row r="7" spans="1:7" s="6" customFormat="1" ht="15" customHeight="1">
      <c r="A7" s="71">
        <v>1</v>
      </c>
      <c r="B7" s="71">
        <v>2</v>
      </c>
      <c r="C7" s="71">
        <v>3</v>
      </c>
      <c r="D7" s="72">
        <v>4</v>
      </c>
      <c r="E7" s="72">
        <v>5</v>
      </c>
      <c r="F7" s="72">
        <v>6</v>
      </c>
      <c r="G7" s="72">
        <v>7</v>
      </c>
    </row>
    <row r="8" spans="1:7" s="6" customFormat="1" ht="47.25" customHeight="1">
      <c r="A8" s="7" t="s">
        <v>8</v>
      </c>
      <c r="B8" s="8" t="s">
        <v>95</v>
      </c>
      <c r="C8" s="9" t="s">
        <v>7</v>
      </c>
      <c r="D8" s="10">
        <f>SUM(D9:D12)</f>
        <v>1959.08</v>
      </c>
      <c r="E8" s="10">
        <f>SUM(E9:E12)</f>
        <v>0</v>
      </c>
      <c r="F8" s="10">
        <f>SUM(F9:F12)</f>
        <v>2022.79</v>
      </c>
      <c r="G8" s="10">
        <f>D8+E8+F8</f>
        <v>3981.87</v>
      </c>
    </row>
    <row r="9" spans="1:7" s="11" customFormat="1" ht="18.75" customHeight="1">
      <c r="A9" s="73"/>
      <c r="B9" s="77" t="s">
        <v>101</v>
      </c>
      <c r="C9" s="74" t="s">
        <v>7</v>
      </c>
      <c r="D9" s="68">
        <v>1959.08</v>
      </c>
      <c r="E9" s="69"/>
      <c r="F9" s="69">
        <v>1498.08</v>
      </c>
      <c r="G9" s="83">
        <f>D9+E9+F9</f>
        <v>3457.16</v>
      </c>
    </row>
    <row r="10" spans="1:7" s="11" customFormat="1" ht="18.75" customHeight="1">
      <c r="A10" s="73"/>
      <c r="B10" s="77" t="s">
        <v>102</v>
      </c>
      <c r="C10" s="74" t="s">
        <v>7</v>
      </c>
      <c r="D10" s="68"/>
      <c r="E10" s="69"/>
      <c r="F10" s="69">
        <v>524.71</v>
      </c>
      <c r="G10" s="83">
        <f aca="true" t="shared" si="0" ref="G10:G17">D10+E10+F10</f>
        <v>524.71</v>
      </c>
    </row>
    <row r="11" spans="1:7" s="11" customFormat="1" ht="18.75" customHeight="1">
      <c r="A11" s="73"/>
      <c r="B11" s="77" t="s">
        <v>103</v>
      </c>
      <c r="C11" s="74" t="s">
        <v>7</v>
      </c>
      <c r="D11" s="68"/>
      <c r="E11" s="69"/>
      <c r="F11" s="79">
        <v>0</v>
      </c>
      <c r="G11" s="83">
        <f t="shared" si="0"/>
        <v>0</v>
      </c>
    </row>
    <row r="12" spans="1:7" s="11" customFormat="1" ht="18" customHeight="1">
      <c r="A12" s="73"/>
      <c r="B12" s="77" t="s">
        <v>104</v>
      </c>
      <c r="C12" s="74" t="s">
        <v>7</v>
      </c>
      <c r="D12" s="68"/>
      <c r="E12" s="69"/>
      <c r="F12" s="79">
        <v>0</v>
      </c>
      <c r="G12" s="83">
        <f t="shared" si="0"/>
        <v>0</v>
      </c>
    </row>
    <row r="13" spans="1:7" s="6" customFormat="1" ht="15.75">
      <c r="A13" s="12" t="s">
        <v>12</v>
      </c>
      <c r="B13" s="13" t="s">
        <v>33</v>
      </c>
      <c r="C13" s="14" t="s">
        <v>7</v>
      </c>
      <c r="D13" s="15">
        <f>SUM(D14:D17)</f>
        <v>36.921</v>
      </c>
      <c r="E13" s="80">
        <f>SUM(E14:E17)</f>
        <v>0</v>
      </c>
      <c r="F13" s="67">
        <f>SUM(F14:F17)</f>
        <v>23.988999999999997</v>
      </c>
      <c r="G13" s="83">
        <f t="shared" si="0"/>
        <v>60.91</v>
      </c>
    </row>
    <row r="14" spans="1:7" s="6" customFormat="1" ht="15.75">
      <c r="A14" s="12"/>
      <c r="B14" s="77" t="s">
        <v>101</v>
      </c>
      <c r="C14" s="74" t="s">
        <v>7</v>
      </c>
      <c r="D14" s="78">
        <v>36.921</v>
      </c>
      <c r="E14" s="67"/>
      <c r="F14" s="69">
        <v>4.275</v>
      </c>
      <c r="G14" s="83">
        <f t="shared" si="0"/>
        <v>41.196</v>
      </c>
    </row>
    <row r="15" spans="1:7" s="6" customFormat="1" ht="15.75">
      <c r="A15" s="12"/>
      <c r="B15" s="77" t="s">
        <v>102</v>
      </c>
      <c r="C15" s="74" t="s">
        <v>7</v>
      </c>
      <c r="D15" s="78"/>
      <c r="E15" s="67"/>
      <c r="F15" s="69">
        <v>19.714</v>
      </c>
      <c r="G15" s="83">
        <f t="shared" si="0"/>
        <v>19.714</v>
      </c>
    </row>
    <row r="16" spans="1:7" s="6" customFormat="1" ht="15.75">
      <c r="A16" s="12"/>
      <c r="B16" s="77" t="s">
        <v>103</v>
      </c>
      <c r="C16" s="74" t="s">
        <v>7</v>
      </c>
      <c r="D16" s="78"/>
      <c r="E16" s="67"/>
      <c r="F16" s="79">
        <v>0</v>
      </c>
      <c r="G16" s="83">
        <f t="shared" si="0"/>
        <v>0</v>
      </c>
    </row>
    <row r="17" spans="1:7" s="6" customFormat="1" ht="15.75">
      <c r="A17" s="12"/>
      <c r="B17" s="77" t="s">
        <v>104</v>
      </c>
      <c r="C17" s="74" t="s">
        <v>7</v>
      </c>
      <c r="D17" s="78"/>
      <c r="E17" s="67"/>
      <c r="F17" s="79">
        <v>0</v>
      </c>
      <c r="G17" s="83">
        <f t="shared" si="0"/>
        <v>0</v>
      </c>
    </row>
    <row r="18" spans="1:7" s="6" customFormat="1" ht="15.75">
      <c r="A18" s="12" t="s">
        <v>30</v>
      </c>
      <c r="B18" s="13" t="s">
        <v>34</v>
      </c>
      <c r="C18" s="14" t="s">
        <v>9</v>
      </c>
      <c r="D18" s="15">
        <f>D13/D8*100</f>
        <v>1.8846091022316598</v>
      </c>
      <c r="E18" s="16"/>
      <c r="F18" s="84">
        <f>F13/F8*100</f>
        <v>1.1859362563587914</v>
      </c>
      <c r="G18" s="84">
        <f>G13/G8*100</f>
        <v>1.5296832895097028</v>
      </c>
    </row>
    <row r="19" spans="1:7" s="6" customFormat="1" ht="15.75">
      <c r="A19" s="17" t="s">
        <v>14</v>
      </c>
      <c r="B19" s="18" t="s">
        <v>10</v>
      </c>
      <c r="C19" s="3" t="s">
        <v>7</v>
      </c>
      <c r="D19" s="19">
        <v>0</v>
      </c>
      <c r="E19" s="19">
        <v>0</v>
      </c>
      <c r="F19" s="19">
        <v>0</v>
      </c>
      <c r="G19" s="19">
        <f>D19+E19+F19</f>
        <v>0</v>
      </c>
    </row>
    <row r="20" spans="1:7" s="6" customFormat="1" ht="15.75">
      <c r="A20" s="12" t="s">
        <v>15</v>
      </c>
      <c r="B20" s="13" t="s">
        <v>4</v>
      </c>
      <c r="C20" s="14" t="s">
        <v>7</v>
      </c>
      <c r="D20" s="93">
        <f>D8-D13+D19</f>
        <v>1922.1589999999999</v>
      </c>
      <c r="E20" s="84">
        <f>E8-E13+E19</f>
        <v>0</v>
      </c>
      <c r="F20" s="84">
        <f>F8-F13+F19</f>
        <v>1998.801</v>
      </c>
      <c r="G20" s="93">
        <f>G8-G13+G19</f>
        <v>3920.96</v>
      </c>
    </row>
    <row r="21" spans="1:7" s="6" customFormat="1" ht="15.75">
      <c r="A21" s="12" t="s">
        <v>105</v>
      </c>
      <c r="B21" s="13" t="s">
        <v>106</v>
      </c>
      <c r="C21" s="14" t="s">
        <v>7</v>
      </c>
      <c r="D21" s="15">
        <f>SUM(D22:D25)</f>
        <v>1922.2</v>
      </c>
      <c r="E21" s="15">
        <f>SUM(E22:E25)</f>
        <v>0</v>
      </c>
      <c r="F21" s="15">
        <f>SUM(F22:F25)</f>
        <v>1998.801</v>
      </c>
      <c r="G21" s="16">
        <f>SUM(G22:G25)</f>
        <v>3921.001</v>
      </c>
    </row>
    <row r="22" spans="1:7" s="6" customFormat="1" ht="15.75">
      <c r="A22" s="12"/>
      <c r="B22" s="77" t="s">
        <v>101</v>
      </c>
      <c r="C22" s="74" t="s">
        <v>7</v>
      </c>
      <c r="D22" s="95">
        <v>1922.2</v>
      </c>
      <c r="E22" s="78"/>
      <c r="F22" s="78">
        <v>1493.805</v>
      </c>
      <c r="G22" s="84">
        <f>D22+E22+F22</f>
        <v>3416.005</v>
      </c>
    </row>
    <row r="23" spans="1:7" s="6" customFormat="1" ht="15.75">
      <c r="A23" s="12"/>
      <c r="B23" s="77" t="s">
        <v>102</v>
      </c>
      <c r="C23" s="74" t="s">
        <v>7</v>
      </c>
      <c r="D23" s="78"/>
      <c r="E23" s="78"/>
      <c r="F23" s="78">
        <v>504.996</v>
      </c>
      <c r="G23" s="84">
        <f>D23+E23+F23</f>
        <v>504.996</v>
      </c>
    </row>
    <row r="24" spans="1:7" s="6" customFormat="1" ht="15.75">
      <c r="A24" s="12"/>
      <c r="B24" s="77" t="s">
        <v>103</v>
      </c>
      <c r="C24" s="74" t="s">
        <v>7</v>
      </c>
      <c r="D24" s="78"/>
      <c r="E24" s="78"/>
      <c r="F24" s="78"/>
      <c r="G24" s="84">
        <f>D24+E24+F24</f>
        <v>0</v>
      </c>
    </row>
    <row r="25" spans="1:7" s="6" customFormat="1" ht="15.75">
      <c r="A25" s="12"/>
      <c r="B25" s="77" t="s">
        <v>104</v>
      </c>
      <c r="C25" s="74" t="s">
        <v>7</v>
      </c>
      <c r="D25" s="78"/>
      <c r="E25" s="78"/>
      <c r="F25" s="78"/>
      <c r="G25" s="84">
        <f>D25+E25+F25</f>
        <v>0</v>
      </c>
    </row>
    <row r="26" spans="1:7" s="6" customFormat="1" ht="15.75">
      <c r="A26" s="12" t="s">
        <v>16</v>
      </c>
      <c r="B26" s="13" t="s">
        <v>5</v>
      </c>
      <c r="C26" s="14" t="s">
        <v>7</v>
      </c>
      <c r="D26" s="67"/>
      <c r="E26" s="67"/>
      <c r="F26" s="15">
        <v>211</v>
      </c>
      <c r="G26" s="84">
        <f>D26+E26+F26</f>
        <v>211</v>
      </c>
    </row>
    <row r="27" spans="1:7" s="6" customFormat="1" ht="15.75">
      <c r="A27" s="12" t="s">
        <v>6</v>
      </c>
      <c r="B27" s="13" t="s">
        <v>35</v>
      </c>
      <c r="C27" s="14" t="s">
        <v>9</v>
      </c>
      <c r="D27" s="15">
        <f>D26/D20*100</f>
        <v>0</v>
      </c>
      <c r="E27" s="15"/>
      <c r="F27" s="15">
        <f>F26/F20*100</f>
        <v>10.55632851894711</v>
      </c>
      <c r="G27" s="15">
        <f>G26/G20*100</f>
        <v>5.381335183220435</v>
      </c>
    </row>
    <row r="28" spans="1:7" s="20" customFormat="1" ht="33.75" customHeight="1">
      <c r="A28" s="7" t="s">
        <v>17</v>
      </c>
      <c r="B28" s="8" t="s">
        <v>38</v>
      </c>
      <c r="C28" s="9" t="s">
        <v>7</v>
      </c>
      <c r="D28" s="94">
        <f>D20-D26</f>
        <v>1922.1589999999999</v>
      </c>
      <c r="E28" s="10">
        <f>E20-E26</f>
        <v>0</v>
      </c>
      <c r="F28" s="10">
        <f>F20-F26</f>
        <v>1787.801</v>
      </c>
      <c r="G28" s="94">
        <f>G20-G26</f>
        <v>3709.96</v>
      </c>
    </row>
    <row r="29" spans="1:7" s="6" customFormat="1" ht="15.75">
      <c r="A29" s="12"/>
      <c r="B29" s="21" t="s">
        <v>36</v>
      </c>
      <c r="C29" s="22" t="s">
        <v>7</v>
      </c>
      <c r="D29" s="67"/>
      <c r="E29" s="67"/>
      <c r="F29" s="82">
        <v>0</v>
      </c>
      <c r="G29" s="82">
        <f>D29+E29+F29</f>
        <v>0</v>
      </c>
    </row>
    <row r="30" spans="1:7" s="6" customFormat="1" ht="15.75">
      <c r="A30" s="12"/>
      <c r="B30" s="21" t="s">
        <v>37</v>
      </c>
      <c r="C30" s="22" t="s">
        <v>7</v>
      </c>
      <c r="D30" s="81">
        <f>SUM(D31:D33)</f>
        <v>1922.2</v>
      </c>
      <c r="E30" s="81"/>
      <c r="F30" s="81">
        <f>SUM(F31:F33)</f>
        <v>1787.8</v>
      </c>
      <c r="G30" s="82">
        <f>D30+E30+F30</f>
        <v>3710</v>
      </c>
    </row>
    <row r="31" spans="1:7" s="6" customFormat="1" ht="15.75">
      <c r="A31" s="12"/>
      <c r="B31" s="13" t="s">
        <v>22</v>
      </c>
      <c r="C31" s="14" t="s">
        <v>7</v>
      </c>
      <c r="D31" s="23"/>
      <c r="E31" s="23"/>
      <c r="F31" s="23">
        <v>0</v>
      </c>
      <c r="G31" s="80">
        <f>D31+E31+F31</f>
        <v>0</v>
      </c>
    </row>
    <row r="32" spans="1:7" s="6" customFormat="1" ht="15.75">
      <c r="A32" s="12"/>
      <c r="B32" s="13" t="s">
        <v>23</v>
      </c>
      <c r="C32" s="14" t="s">
        <v>7</v>
      </c>
      <c r="D32" s="23"/>
      <c r="E32" s="23"/>
      <c r="F32" s="23">
        <v>1787.8</v>
      </c>
      <c r="G32" s="80">
        <f>D32+E32+F32</f>
        <v>1787.8</v>
      </c>
    </row>
    <row r="33" spans="1:7" s="6" customFormat="1" ht="15.75">
      <c r="A33" s="12"/>
      <c r="B33" s="13" t="s">
        <v>32</v>
      </c>
      <c r="C33" s="14" t="s">
        <v>7</v>
      </c>
      <c r="D33" s="23">
        <v>1922.2</v>
      </c>
      <c r="E33" s="23"/>
      <c r="F33" s="23">
        <v>0</v>
      </c>
      <c r="G33" s="80">
        <f>D33+E33+F33</f>
        <v>1922.2</v>
      </c>
    </row>
    <row r="34" spans="1:7" s="20" customFormat="1" ht="48" customHeight="1">
      <c r="A34" s="24" t="s">
        <v>39</v>
      </c>
      <c r="B34" s="25" t="s">
        <v>45</v>
      </c>
      <c r="C34" s="25" t="s">
        <v>11</v>
      </c>
      <c r="D34" s="26">
        <f>SUM(D35,D68,D88)</f>
        <v>2712.8906500000003</v>
      </c>
      <c r="E34" s="26">
        <f>SUM(E35,E68,E88)</f>
        <v>2649.8693700000003</v>
      </c>
      <c r="F34" s="26">
        <f>SUM(F35,F68,F88)</f>
        <v>6874.854930000001</v>
      </c>
      <c r="G34" s="26">
        <f>SUM(G35,G68,G88)</f>
        <v>12237.61495</v>
      </c>
    </row>
    <row r="35" spans="1:7" s="20" customFormat="1" ht="15.75">
      <c r="A35" s="27" t="s">
        <v>18</v>
      </c>
      <c r="B35" s="28" t="s">
        <v>46</v>
      </c>
      <c r="C35" s="28" t="s">
        <v>11</v>
      </c>
      <c r="D35" s="29">
        <f>SUM(D36,D39,D43,D44,D55,D62:D67)</f>
        <v>815.2552699999999</v>
      </c>
      <c r="E35" s="29">
        <f>SUM(E36,E39,E43,E44,E55,E62:E67)</f>
        <v>1592.2530900000002</v>
      </c>
      <c r="F35" s="29">
        <f>SUM(F36,F39,F43,F44,F55,F62:F67)</f>
        <v>2887.1930100000004</v>
      </c>
      <c r="G35" s="29">
        <f>SUM(G36,G39,G43,G44,G55,G62:G67)</f>
        <v>5294.70137</v>
      </c>
    </row>
    <row r="36" spans="1:7" s="6" customFormat="1" ht="15.75">
      <c r="A36" s="30" t="s">
        <v>24</v>
      </c>
      <c r="B36" s="31" t="s">
        <v>47</v>
      </c>
      <c r="C36" s="32" t="s">
        <v>11</v>
      </c>
      <c r="D36" s="33">
        <f>SUM(D37:D38)</f>
        <v>36.41274</v>
      </c>
      <c r="E36" s="33">
        <f>SUM(E37:E38)</f>
        <v>70.86111</v>
      </c>
      <c r="F36" s="33">
        <f>SUM(F37:F38)</f>
        <v>73.11425</v>
      </c>
      <c r="G36" s="33">
        <f>SUM(G37:G38)</f>
        <v>180.3881</v>
      </c>
    </row>
    <row r="37" spans="1:7" s="38" customFormat="1" ht="15.75">
      <c r="A37" s="34"/>
      <c r="B37" s="35" t="s">
        <v>31</v>
      </c>
      <c r="C37" s="89" t="s">
        <v>11</v>
      </c>
      <c r="D37" s="37">
        <v>6.21879</v>
      </c>
      <c r="E37" s="37">
        <v>7.27071</v>
      </c>
      <c r="F37" s="37">
        <v>4.32044</v>
      </c>
      <c r="G37" s="37">
        <f>SUM(,D37,E37,F37)</f>
        <v>17.809939999999997</v>
      </c>
    </row>
    <row r="38" spans="1:7" s="38" customFormat="1" ht="15.75">
      <c r="A38" s="34"/>
      <c r="B38" s="35" t="s">
        <v>122</v>
      </c>
      <c r="C38" s="89" t="s">
        <v>11</v>
      </c>
      <c r="D38" s="37">
        <f>47.35539-17.16144</f>
        <v>30.19395</v>
      </c>
      <c r="E38" s="37">
        <v>63.5904</v>
      </c>
      <c r="F38" s="37">
        <v>68.79381</v>
      </c>
      <c r="G38" s="37">
        <f>SUM(,D38,E38,F38)</f>
        <v>162.57816</v>
      </c>
    </row>
    <row r="39" spans="1:7" s="6" customFormat="1" ht="15.75">
      <c r="A39" s="30" t="s">
        <v>25</v>
      </c>
      <c r="B39" s="31" t="s">
        <v>48</v>
      </c>
      <c r="C39" s="32" t="s">
        <v>11</v>
      </c>
      <c r="D39" s="33">
        <f>SUM(D40:D42)</f>
        <v>70.24135</v>
      </c>
      <c r="E39" s="33">
        <f>SUM(E40:E42)</f>
        <v>479.4697999999999</v>
      </c>
      <c r="F39" s="33">
        <f>SUM(F40:F42)</f>
        <v>285.34567000000004</v>
      </c>
      <c r="G39" s="33">
        <f>SUM(G40:G42)</f>
        <v>835.0568199999999</v>
      </c>
    </row>
    <row r="40" spans="1:7" s="6" customFormat="1" ht="15.75">
      <c r="A40" s="34"/>
      <c r="B40" s="88" t="s">
        <v>123</v>
      </c>
      <c r="C40" s="36" t="s">
        <v>11</v>
      </c>
      <c r="D40" s="37">
        <f>15.15901+15.35496</f>
        <v>30.51397</v>
      </c>
      <c r="E40" s="37">
        <f>21.73932+92.54717</f>
        <v>114.28648999999999</v>
      </c>
      <c r="F40" s="37">
        <f>79.85619+164.75492</f>
        <v>244.61111</v>
      </c>
      <c r="G40" s="37">
        <f>SUM(D40,E40,F40)</f>
        <v>389.41157</v>
      </c>
    </row>
    <row r="41" spans="1:7" s="6" customFormat="1" ht="15.75">
      <c r="A41" s="34"/>
      <c r="B41" s="88" t="s">
        <v>124</v>
      </c>
      <c r="C41" s="36" t="s">
        <v>11</v>
      </c>
      <c r="D41" s="37">
        <f>23.13195+1.80648</f>
        <v>24.93843</v>
      </c>
      <c r="E41" s="37">
        <f>311.7304+35.97296</f>
        <v>347.70336</v>
      </c>
      <c r="F41" s="37">
        <v>9.16516</v>
      </c>
      <c r="G41" s="37">
        <f>SUM(D41,E41,F41)</f>
        <v>381.80695</v>
      </c>
    </row>
    <row r="42" spans="1:7" s="6" customFormat="1" ht="15.75">
      <c r="A42" s="34"/>
      <c r="B42" s="88" t="s">
        <v>125</v>
      </c>
      <c r="C42" s="36" t="s">
        <v>11</v>
      </c>
      <c r="D42" s="37">
        <v>14.78895</v>
      </c>
      <c r="E42" s="37">
        <v>17.47995</v>
      </c>
      <c r="F42" s="37">
        <v>31.5694</v>
      </c>
      <c r="G42" s="37">
        <f>SUM(D42,E42,F42)</f>
        <v>63.838300000000004</v>
      </c>
    </row>
    <row r="43" spans="1:7" s="6" customFormat="1" ht="15.75">
      <c r="A43" s="30" t="s">
        <v>26</v>
      </c>
      <c r="B43" s="31" t="s">
        <v>49</v>
      </c>
      <c r="C43" s="32" t="s">
        <v>11</v>
      </c>
      <c r="D43" s="33">
        <v>680.92</v>
      </c>
      <c r="E43" s="33">
        <v>960.45</v>
      </c>
      <c r="F43" s="33">
        <v>1539.47666</v>
      </c>
      <c r="G43" s="33">
        <f>D43+E43+F43</f>
        <v>3180.84666</v>
      </c>
    </row>
    <row r="44" spans="1:7" s="6" customFormat="1" ht="47.25">
      <c r="A44" s="30" t="s">
        <v>27</v>
      </c>
      <c r="B44" s="31" t="s">
        <v>50</v>
      </c>
      <c r="C44" s="32" t="s">
        <v>11</v>
      </c>
      <c r="D44" s="33">
        <f>SUM(D45:D54)</f>
        <v>22.201790000000003</v>
      </c>
      <c r="E44" s="33">
        <f>SUM(E45:E54)</f>
        <v>66.2325</v>
      </c>
      <c r="F44" s="33">
        <f>SUM(F45:F54)</f>
        <v>979.1832999999999</v>
      </c>
      <c r="G44" s="33">
        <f>SUM(G45:G54)</f>
        <v>1067.6175899999998</v>
      </c>
    </row>
    <row r="45" spans="1:7" s="6" customFormat="1" ht="41.25" customHeight="1">
      <c r="A45" s="34"/>
      <c r="B45" s="35" t="s">
        <v>113</v>
      </c>
      <c r="C45" s="36" t="s">
        <v>11</v>
      </c>
      <c r="D45" s="37">
        <v>1.77783</v>
      </c>
      <c r="E45" s="37">
        <v>4.53758</v>
      </c>
      <c r="F45" s="37">
        <v>10.21156</v>
      </c>
      <c r="G45" s="37">
        <f aca="true" t="shared" si="1" ref="G45:G54">SUM(D45,E45,F45)</f>
        <v>16.52697</v>
      </c>
    </row>
    <row r="46" spans="1:7" s="6" customFormat="1" ht="15.75">
      <c r="A46" s="34"/>
      <c r="B46" s="35" t="s">
        <v>111</v>
      </c>
      <c r="C46" s="36" t="s">
        <v>11</v>
      </c>
      <c r="D46" s="37">
        <f>3.59925+0.29361+0.22539</f>
        <v>4.118250000000001</v>
      </c>
      <c r="E46" s="37">
        <f>11.7513+0.78095+0.67945</f>
        <v>13.2117</v>
      </c>
      <c r="F46" s="37">
        <f>6.34574+0.50206+0.51423</f>
        <v>7.362030000000001</v>
      </c>
      <c r="G46" s="37">
        <f t="shared" si="1"/>
        <v>24.69198</v>
      </c>
    </row>
    <row r="47" spans="1:7" s="6" customFormat="1" ht="15.75">
      <c r="A47" s="34"/>
      <c r="B47" s="35" t="s">
        <v>110</v>
      </c>
      <c r="C47" s="36" t="s">
        <v>11</v>
      </c>
      <c r="D47" s="37">
        <v>1.71747</v>
      </c>
      <c r="E47" s="37">
        <v>19.16989</v>
      </c>
      <c r="F47" s="37">
        <v>612.07517</v>
      </c>
      <c r="G47" s="37">
        <f t="shared" si="1"/>
        <v>632.9625299999999</v>
      </c>
    </row>
    <row r="48" spans="1:7" s="6" customFormat="1" ht="47.25">
      <c r="A48" s="34"/>
      <c r="B48" s="35" t="s">
        <v>107</v>
      </c>
      <c r="C48" s="36" t="s">
        <v>11</v>
      </c>
      <c r="D48" s="37">
        <v>3.31231</v>
      </c>
      <c r="E48" s="37">
        <v>2.39112</v>
      </c>
      <c r="F48" s="37">
        <v>9.28252</v>
      </c>
      <c r="G48" s="37">
        <f t="shared" si="1"/>
        <v>14.985949999999999</v>
      </c>
    </row>
    <row r="49" spans="1:7" s="6" customFormat="1" ht="52.5" customHeight="1">
      <c r="A49" s="34"/>
      <c r="B49" s="35" t="s">
        <v>130</v>
      </c>
      <c r="C49" s="36" t="s">
        <v>11</v>
      </c>
      <c r="D49" s="37">
        <f>5.925+0.03327</f>
        <v>5.95827</v>
      </c>
      <c r="E49" s="37">
        <f>8.38379+0.0896</f>
        <v>8.47339</v>
      </c>
      <c r="F49" s="37">
        <f>271.25537+0.06677</f>
        <v>271.32214000000005</v>
      </c>
      <c r="G49" s="37">
        <f t="shared" si="1"/>
        <v>285.75380000000007</v>
      </c>
    </row>
    <row r="50" spans="1:7" s="6" customFormat="1" ht="31.5">
      <c r="A50" s="34"/>
      <c r="B50" s="35" t="s">
        <v>108</v>
      </c>
      <c r="C50" s="36" t="s">
        <v>11</v>
      </c>
      <c r="D50" s="37">
        <v>1.184</v>
      </c>
      <c r="E50" s="37">
        <v>1.46277</v>
      </c>
      <c r="F50" s="37">
        <v>4.05492</v>
      </c>
      <c r="G50" s="37">
        <f t="shared" si="1"/>
        <v>6.70169</v>
      </c>
    </row>
    <row r="51" spans="1:7" s="6" customFormat="1" ht="31.5">
      <c r="A51" s="34"/>
      <c r="B51" s="35" t="s">
        <v>109</v>
      </c>
      <c r="C51" s="36" t="s">
        <v>11</v>
      </c>
      <c r="D51" s="37">
        <v>1.48862</v>
      </c>
      <c r="E51" s="37">
        <v>8.12654</v>
      </c>
      <c r="F51" s="37">
        <v>47.55585</v>
      </c>
      <c r="G51" s="37">
        <f t="shared" si="1"/>
        <v>57.171009999999995</v>
      </c>
    </row>
    <row r="52" spans="1:7" s="6" customFormat="1" ht="31.5">
      <c r="A52" s="34"/>
      <c r="B52" s="35" t="s">
        <v>128</v>
      </c>
      <c r="C52" s="36" t="s">
        <v>11</v>
      </c>
      <c r="D52" s="37">
        <v>0.27777</v>
      </c>
      <c r="E52" s="37">
        <v>0.30559</v>
      </c>
      <c r="F52" s="37">
        <v>0.14677</v>
      </c>
      <c r="G52" s="37">
        <f t="shared" si="1"/>
        <v>0.73013</v>
      </c>
    </row>
    <row r="53" spans="1:7" s="6" customFormat="1" ht="15.75">
      <c r="A53" s="34"/>
      <c r="B53" s="35" t="s">
        <v>112</v>
      </c>
      <c r="C53" s="36" t="s">
        <v>11</v>
      </c>
      <c r="D53" s="37">
        <v>0.12928</v>
      </c>
      <c r="E53" s="37">
        <v>0.25451</v>
      </c>
      <c r="F53" s="37">
        <v>0.23379</v>
      </c>
      <c r="G53" s="37">
        <f t="shared" si="1"/>
        <v>0.61758</v>
      </c>
    </row>
    <row r="54" spans="1:7" s="6" customFormat="1" ht="31.5">
      <c r="A54" s="34"/>
      <c r="B54" s="35" t="s">
        <v>132</v>
      </c>
      <c r="C54" s="36" t="s">
        <v>11</v>
      </c>
      <c r="D54" s="37">
        <v>2.23799</v>
      </c>
      <c r="E54" s="37">
        <v>8.29941</v>
      </c>
      <c r="F54" s="37">
        <v>16.93855</v>
      </c>
      <c r="G54" s="37">
        <f t="shared" si="1"/>
        <v>27.475949999999997</v>
      </c>
    </row>
    <row r="55" spans="1:7" s="6" customFormat="1" ht="31.5">
      <c r="A55" s="30" t="s">
        <v>28</v>
      </c>
      <c r="B55" s="31" t="s">
        <v>51</v>
      </c>
      <c r="C55" s="32" t="s">
        <v>11</v>
      </c>
      <c r="D55" s="33">
        <f>SUM(D56:D61)</f>
        <v>4.71344</v>
      </c>
      <c r="E55" s="33">
        <f>SUM(E56:E61)</f>
        <v>13.855519999999999</v>
      </c>
      <c r="F55" s="33">
        <f>SUM(F56:F61)</f>
        <v>8.99682</v>
      </c>
      <c r="G55" s="33">
        <f>SUM(G56:G61)</f>
        <v>27.565779999999997</v>
      </c>
    </row>
    <row r="56" spans="1:7" s="6" customFormat="1" ht="22.5" customHeight="1">
      <c r="A56" s="12"/>
      <c r="B56" s="41" t="s">
        <v>52</v>
      </c>
      <c r="C56" s="14" t="s">
        <v>11</v>
      </c>
      <c r="D56" s="23">
        <v>3.06221</v>
      </c>
      <c r="E56" s="23">
        <v>8.41132</v>
      </c>
      <c r="F56" s="23">
        <v>6.08832</v>
      </c>
      <c r="G56" s="84">
        <f>SUM(D56,E56,F56)</f>
        <v>17.56185</v>
      </c>
    </row>
    <row r="57" spans="1:7" s="6" customFormat="1" ht="15.75">
      <c r="A57" s="12"/>
      <c r="B57" s="41" t="s">
        <v>53</v>
      </c>
      <c r="C57" s="14" t="s">
        <v>11</v>
      </c>
      <c r="D57" s="23"/>
      <c r="E57" s="23"/>
      <c r="F57" s="23"/>
      <c r="G57" s="84">
        <f>SUM(D57,E57,F57)</f>
        <v>0</v>
      </c>
    </row>
    <row r="58" spans="1:7" s="6" customFormat="1" ht="15.75">
      <c r="A58" s="12"/>
      <c r="B58" s="41" t="s">
        <v>54</v>
      </c>
      <c r="C58" s="14" t="s">
        <v>11</v>
      </c>
      <c r="D58" s="23">
        <v>1.34249</v>
      </c>
      <c r="E58" s="23">
        <v>3.89238</v>
      </c>
      <c r="F58" s="23">
        <v>2.55338</v>
      </c>
      <c r="G58" s="84">
        <f>SUM(D58,E58,F58)</f>
        <v>7.78825</v>
      </c>
    </row>
    <row r="59" spans="1:7" s="6" customFormat="1" ht="15.75">
      <c r="A59" s="12"/>
      <c r="B59" s="41" t="s">
        <v>55</v>
      </c>
      <c r="C59" s="14" t="s">
        <v>11</v>
      </c>
      <c r="D59" s="23"/>
      <c r="E59" s="23"/>
      <c r="F59" s="23"/>
      <c r="G59" s="84"/>
    </row>
    <row r="60" spans="1:7" s="6" customFormat="1" ht="31.5">
      <c r="A60" s="12"/>
      <c r="B60" s="41" t="s">
        <v>129</v>
      </c>
      <c r="C60" s="14" t="s">
        <v>11</v>
      </c>
      <c r="D60" s="23">
        <v>0.30874</v>
      </c>
      <c r="E60" s="23">
        <v>1.55182</v>
      </c>
      <c r="F60" s="23">
        <v>0.35512</v>
      </c>
      <c r="G60" s="84">
        <f>SUM(D60,E60,F60)</f>
        <v>2.21568</v>
      </c>
    </row>
    <row r="61" spans="1:7" s="6" customFormat="1" ht="31.5">
      <c r="A61" s="12"/>
      <c r="B61" s="41" t="s">
        <v>131</v>
      </c>
      <c r="C61" s="14" t="s">
        <v>11</v>
      </c>
      <c r="D61" s="23"/>
      <c r="E61" s="23"/>
      <c r="F61" s="23"/>
      <c r="G61" s="84"/>
    </row>
    <row r="62" spans="1:7" s="6" customFormat="1" ht="31.5" customHeight="1">
      <c r="A62" s="30" t="s">
        <v>29</v>
      </c>
      <c r="B62" s="31" t="s">
        <v>56</v>
      </c>
      <c r="C62" s="32" t="s">
        <v>11</v>
      </c>
      <c r="D62" s="33">
        <v>0.19654</v>
      </c>
      <c r="E62" s="33">
        <v>0.45982</v>
      </c>
      <c r="F62" s="33">
        <v>0.39404</v>
      </c>
      <c r="G62" s="33">
        <f>SUM(D62,E62,F62)</f>
        <v>1.0504</v>
      </c>
    </row>
    <row r="63" spans="1:7" s="6" customFormat="1" ht="15.75">
      <c r="A63" s="30" t="s">
        <v>2</v>
      </c>
      <c r="B63" s="31" t="s">
        <v>57</v>
      </c>
      <c r="C63" s="32" t="s">
        <v>11</v>
      </c>
      <c r="D63" s="33">
        <v>0.38177</v>
      </c>
      <c r="E63" s="33">
        <v>0.88403</v>
      </c>
      <c r="F63" s="33">
        <v>0.64879</v>
      </c>
      <c r="G63" s="33">
        <f>SUM(D63,E63,F63)</f>
        <v>1.91459</v>
      </c>
    </row>
    <row r="64" spans="1:7" s="6" customFormat="1" ht="15.75">
      <c r="A64" s="30" t="s">
        <v>58</v>
      </c>
      <c r="B64" s="31" t="s">
        <v>59</v>
      </c>
      <c r="C64" s="32" t="s">
        <v>11</v>
      </c>
      <c r="D64" s="33"/>
      <c r="E64" s="33"/>
      <c r="F64" s="33"/>
      <c r="G64" s="33"/>
    </row>
    <row r="65" spans="1:7" s="6" customFormat="1" ht="15.75">
      <c r="A65" s="30" t="s">
        <v>60</v>
      </c>
      <c r="B65" s="31" t="s">
        <v>61</v>
      </c>
      <c r="C65" s="32" t="s">
        <v>11</v>
      </c>
      <c r="D65" s="33">
        <v>0.18764</v>
      </c>
      <c r="E65" s="33">
        <v>0.04031</v>
      </c>
      <c r="F65" s="33">
        <v>0.03348</v>
      </c>
      <c r="G65" s="33">
        <f>SUM(D65,E65,F65)</f>
        <v>0.26143</v>
      </c>
    </row>
    <row r="66" spans="1:7" s="6" customFormat="1" ht="15.75">
      <c r="A66" s="30" t="s">
        <v>62</v>
      </c>
      <c r="B66" s="31" t="s">
        <v>114</v>
      </c>
      <c r="C66" s="32" t="s">
        <v>11</v>
      </c>
      <c r="D66" s="33"/>
      <c r="E66" s="33"/>
      <c r="F66" s="33"/>
      <c r="G66" s="33"/>
    </row>
    <row r="67" spans="1:7" s="6" customFormat="1" ht="15.75">
      <c r="A67" s="30" t="s">
        <v>93</v>
      </c>
      <c r="B67" s="31" t="s">
        <v>94</v>
      </c>
      <c r="C67" s="32" t="s">
        <v>11</v>
      </c>
      <c r="D67" s="33"/>
      <c r="E67" s="33"/>
      <c r="F67" s="33"/>
      <c r="G67" s="33"/>
    </row>
    <row r="68" spans="1:7" s="20" customFormat="1" ht="41.25" customHeight="1">
      <c r="A68" s="42" t="s">
        <v>19</v>
      </c>
      <c r="B68" s="43" t="s">
        <v>42</v>
      </c>
      <c r="C68" s="43" t="s">
        <v>11</v>
      </c>
      <c r="D68" s="44">
        <f>SUM(D69,D70,D80,D81,D82,D83,D84,D85,D86,D87)</f>
        <v>353.7162799999999</v>
      </c>
      <c r="E68" s="44">
        <f>SUM(E69,E70,E80,E81,E82,E83,E84,E85,E86,E87)</f>
        <v>1057.61628</v>
      </c>
      <c r="F68" s="44">
        <f>SUM(F69,F70,F80,F81,F82,F83,F84,F85,F86,F87)</f>
        <v>1660.1756200000002</v>
      </c>
      <c r="G68" s="44">
        <f>SUM(G69,G70,G80,G81,G82,G83,G84,G85,G86,G87)</f>
        <v>3071.5081800000003</v>
      </c>
    </row>
    <row r="69" spans="1:7" s="6" customFormat="1" ht="47.25">
      <c r="A69" s="45" t="s">
        <v>63</v>
      </c>
      <c r="B69" s="46" t="s">
        <v>64</v>
      </c>
      <c r="C69" s="47" t="s">
        <v>11</v>
      </c>
      <c r="D69" s="44"/>
      <c r="E69" s="44"/>
      <c r="F69" s="44"/>
      <c r="G69" s="44"/>
    </row>
    <row r="70" spans="1:7" s="6" customFormat="1" ht="31.5">
      <c r="A70" s="45" t="s">
        <v>65</v>
      </c>
      <c r="B70" s="46" t="s">
        <v>66</v>
      </c>
      <c r="C70" s="47" t="s">
        <v>11</v>
      </c>
      <c r="D70" s="48">
        <f>SUM(D71:D77)</f>
        <v>34.92913000000001</v>
      </c>
      <c r="E70" s="48">
        <f>SUM(E71:E77)</f>
        <v>42.19435</v>
      </c>
      <c r="F70" s="48">
        <f>SUM(F71:F77)</f>
        <v>69.81436000000001</v>
      </c>
      <c r="G70" s="48">
        <f>SUM(G71:G77)</f>
        <v>146.93784000000002</v>
      </c>
    </row>
    <row r="71" spans="1:7" s="6" customFormat="1" ht="63">
      <c r="A71" s="12"/>
      <c r="B71" s="41" t="s">
        <v>67</v>
      </c>
      <c r="C71" s="14" t="s">
        <v>11</v>
      </c>
      <c r="D71" s="91">
        <v>0.48452</v>
      </c>
      <c r="E71" s="91">
        <v>1.27221</v>
      </c>
      <c r="F71" s="91">
        <v>0.91663</v>
      </c>
      <c r="G71" s="84">
        <f>SUM(D71,E71,F71)</f>
        <v>2.67336</v>
      </c>
    </row>
    <row r="72" spans="1:7" s="6" customFormat="1" ht="15.75">
      <c r="A72" s="12"/>
      <c r="B72" s="41" t="s">
        <v>68</v>
      </c>
      <c r="C72" s="14" t="s">
        <v>11</v>
      </c>
      <c r="D72" s="91"/>
      <c r="E72" s="91"/>
      <c r="F72" s="91"/>
      <c r="G72" s="84">
        <f aca="true" t="shared" si="2" ref="G72:G79">SUM(D72,E72,F72)</f>
        <v>0</v>
      </c>
    </row>
    <row r="73" spans="1:7" s="6" customFormat="1" ht="15.75">
      <c r="A73" s="12"/>
      <c r="B73" s="41" t="s">
        <v>1</v>
      </c>
      <c r="C73" s="14" t="s">
        <v>11</v>
      </c>
      <c r="D73" s="91">
        <v>33.76371</v>
      </c>
      <c r="E73" s="91">
        <v>39.30931</v>
      </c>
      <c r="F73" s="91">
        <v>67.21374</v>
      </c>
      <c r="G73" s="84">
        <f t="shared" si="2"/>
        <v>140.28676000000002</v>
      </c>
    </row>
    <row r="74" spans="1:7" s="6" customFormat="1" ht="15.75">
      <c r="A74" s="12"/>
      <c r="B74" s="41" t="s">
        <v>69</v>
      </c>
      <c r="C74" s="14" t="s">
        <v>11</v>
      </c>
      <c r="D74" s="91">
        <v>0.35276</v>
      </c>
      <c r="E74" s="91">
        <v>0.43593</v>
      </c>
      <c r="F74" s="91">
        <v>0.70355</v>
      </c>
      <c r="G74" s="84">
        <f t="shared" si="2"/>
        <v>1.49224</v>
      </c>
    </row>
    <row r="75" spans="1:7" s="6" customFormat="1" ht="15.75">
      <c r="A75" s="12"/>
      <c r="B75" s="41" t="s">
        <v>0</v>
      </c>
      <c r="C75" s="14" t="s">
        <v>11</v>
      </c>
      <c r="D75" s="91"/>
      <c r="E75" s="91"/>
      <c r="F75" s="91"/>
      <c r="G75" s="84">
        <f t="shared" si="2"/>
        <v>0</v>
      </c>
    </row>
    <row r="76" spans="1:7" s="6" customFormat="1" ht="15.75">
      <c r="A76" s="12"/>
      <c r="B76" s="41" t="s">
        <v>119</v>
      </c>
      <c r="C76" s="14" t="s">
        <v>11</v>
      </c>
      <c r="D76" s="91">
        <v>0.03866</v>
      </c>
      <c r="E76" s="91">
        <v>0.10205</v>
      </c>
      <c r="F76" s="91">
        <v>0.07801</v>
      </c>
      <c r="G76" s="84">
        <f t="shared" si="2"/>
        <v>0.21872</v>
      </c>
    </row>
    <row r="77" spans="1:7" s="6" customFormat="1" ht="15.75">
      <c r="A77" s="12"/>
      <c r="B77" s="41" t="s">
        <v>70</v>
      </c>
      <c r="C77" s="14" t="s">
        <v>11</v>
      </c>
      <c r="D77" s="84">
        <f>SUM(D78:D79)</f>
        <v>0.28948</v>
      </c>
      <c r="E77" s="84">
        <f>SUM(E78:E79)</f>
        <v>1.07485</v>
      </c>
      <c r="F77" s="84">
        <f>SUM(F78:F79)</f>
        <v>0.9024300000000001</v>
      </c>
      <c r="G77" s="84">
        <f t="shared" si="2"/>
        <v>2.26676</v>
      </c>
    </row>
    <row r="78" spans="1:7" s="6" customFormat="1" ht="15.75">
      <c r="A78" s="12"/>
      <c r="B78" s="85" t="s">
        <v>120</v>
      </c>
      <c r="C78" s="86" t="s">
        <v>11</v>
      </c>
      <c r="D78" s="87">
        <v>0.24007</v>
      </c>
      <c r="E78" s="87">
        <v>0.64581</v>
      </c>
      <c r="F78" s="87">
        <v>0.46148</v>
      </c>
      <c r="G78" s="87">
        <f t="shared" si="2"/>
        <v>1.3473600000000001</v>
      </c>
    </row>
    <row r="79" spans="1:7" s="6" customFormat="1" ht="15.75">
      <c r="A79" s="12"/>
      <c r="B79" s="85" t="s">
        <v>121</v>
      </c>
      <c r="C79" s="86" t="s">
        <v>11</v>
      </c>
      <c r="D79" s="87">
        <v>0.04941</v>
      </c>
      <c r="E79" s="87">
        <v>0.42904</v>
      </c>
      <c r="F79" s="87">
        <v>0.44095</v>
      </c>
      <c r="G79" s="87">
        <f t="shared" si="2"/>
        <v>0.9194</v>
      </c>
    </row>
    <row r="80" spans="1:7" s="6" customFormat="1" ht="15.75">
      <c r="A80" s="45" t="s">
        <v>71</v>
      </c>
      <c r="B80" s="46" t="s">
        <v>72</v>
      </c>
      <c r="C80" s="47" t="s">
        <v>11</v>
      </c>
      <c r="D80" s="48"/>
      <c r="E80" s="48"/>
      <c r="F80" s="48"/>
      <c r="G80" s="48"/>
    </row>
    <row r="81" spans="1:7" s="6" customFormat="1" ht="31.5">
      <c r="A81" s="45" t="s">
        <v>73</v>
      </c>
      <c r="B81" s="46" t="s">
        <v>126</v>
      </c>
      <c r="C81" s="47" t="s">
        <v>11</v>
      </c>
      <c r="D81" s="48">
        <v>0.01464</v>
      </c>
      <c r="E81" s="48">
        <v>0.14638</v>
      </c>
      <c r="F81" s="48">
        <v>0.71335</v>
      </c>
      <c r="G81" s="48">
        <f aca="true" t="shared" si="3" ref="G81:G87">SUM(D81,E81,F81)</f>
        <v>0.8743700000000001</v>
      </c>
    </row>
    <row r="82" spans="1:7" s="6" customFormat="1" ht="15.75">
      <c r="A82" s="45" t="s">
        <v>74</v>
      </c>
      <c r="B82" s="46" t="s">
        <v>75</v>
      </c>
      <c r="C82" s="47" t="s">
        <v>11</v>
      </c>
      <c r="D82" s="48">
        <f>-118.74063+0.3175</f>
        <v>-118.42313</v>
      </c>
      <c r="E82" s="48"/>
      <c r="F82" s="48"/>
      <c r="G82" s="48">
        <f t="shared" si="3"/>
        <v>-118.42313</v>
      </c>
    </row>
    <row r="83" spans="1:7" s="6" customFormat="1" ht="15.75">
      <c r="A83" s="45" t="s">
        <v>76</v>
      </c>
      <c r="B83" s="46" t="s">
        <v>77</v>
      </c>
      <c r="C83" s="47" t="s">
        <v>11</v>
      </c>
      <c r="D83" s="48">
        <v>199.6</v>
      </c>
      <c r="E83" s="48">
        <v>286.35598</v>
      </c>
      <c r="F83" s="48">
        <v>484.11887</v>
      </c>
      <c r="G83" s="48">
        <f t="shared" si="3"/>
        <v>970.07485</v>
      </c>
    </row>
    <row r="84" spans="1:7" s="6" customFormat="1" ht="15.75">
      <c r="A84" s="45" t="s">
        <v>78</v>
      </c>
      <c r="B84" s="46" t="s">
        <v>43</v>
      </c>
      <c r="C84" s="47" t="s">
        <v>11</v>
      </c>
      <c r="D84" s="48">
        <v>237.16994</v>
      </c>
      <c r="E84" s="48">
        <v>728.50891</v>
      </c>
      <c r="F84" s="48">
        <v>1104.8756</v>
      </c>
      <c r="G84" s="48">
        <f t="shared" si="3"/>
        <v>2070.55445</v>
      </c>
    </row>
    <row r="85" spans="1:7" s="6" customFormat="1" ht="31.5">
      <c r="A85" s="45" t="s">
        <v>79</v>
      </c>
      <c r="B85" s="46" t="s">
        <v>80</v>
      </c>
      <c r="C85" s="47" t="s">
        <v>11</v>
      </c>
      <c r="D85" s="48">
        <v>0.0102</v>
      </c>
      <c r="E85" s="48"/>
      <c r="F85" s="48"/>
      <c r="G85" s="48">
        <f t="shared" si="3"/>
        <v>0.0102</v>
      </c>
    </row>
    <row r="86" spans="1:7" s="6" customFormat="1" ht="15.75">
      <c r="A86" s="45" t="s">
        <v>115</v>
      </c>
      <c r="B86" s="46" t="s">
        <v>118</v>
      </c>
      <c r="C86" s="47" t="s">
        <v>11</v>
      </c>
      <c r="D86" s="48">
        <v>0.31055</v>
      </c>
      <c r="E86" s="48">
        <v>0.41066</v>
      </c>
      <c r="F86" s="48">
        <v>0.65344</v>
      </c>
      <c r="G86" s="48">
        <f t="shared" si="3"/>
        <v>1.37465</v>
      </c>
    </row>
    <row r="87" spans="1:7" s="6" customFormat="1" ht="15.75">
      <c r="A87" s="45" t="s">
        <v>116</v>
      </c>
      <c r="B87" s="46" t="s">
        <v>117</v>
      </c>
      <c r="C87" s="47" t="s">
        <v>11</v>
      </c>
      <c r="D87" s="48">
        <v>0.10495</v>
      </c>
      <c r="E87" s="48"/>
      <c r="F87" s="48"/>
      <c r="G87" s="48">
        <f t="shared" si="3"/>
        <v>0.10495</v>
      </c>
    </row>
    <row r="88" spans="1:7" s="20" customFormat="1" ht="31.5">
      <c r="A88" s="49" t="s">
        <v>20</v>
      </c>
      <c r="B88" s="50" t="s">
        <v>81</v>
      </c>
      <c r="C88" s="50" t="s">
        <v>11</v>
      </c>
      <c r="D88" s="51">
        <f>SUM(D89,D94,D95,D96,D97,D98)</f>
        <v>1543.9191000000003</v>
      </c>
      <c r="E88" s="51">
        <f>SUM(E89,E94,E95,E96,E97,E98)</f>
        <v>0</v>
      </c>
      <c r="F88" s="51">
        <f>SUM(F89,F94,F95,F96,F97,F98)</f>
        <v>2327.4863</v>
      </c>
      <c r="G88" s="51">
        <f>SUM(G89,G94,G95,G96,G97,G98)</f>
        <v>3871.4054000000006</v>
      </c>
    </row>
    <row r="89" spans="1:7" s="6" customFormat="1" ht="15.75">
      <c r="A89" s="52" t="s">
        <v>82</v>
      </c>
      <c r="B89" s="53" t="s">
        <v>83</v>
      </c>
      <c r="C89" s="54" t="s">
        <v>11</v>
      </c>
      <c r="D89" s="55">
        <f>SUM(D90,D92)</f>
        <v>1411.6391</v>
      </c>
      <c r="E89" s="55">
        <f>SUM(E90,E92)</f>
        <v>0</v>
      </c>
      <c r="F89" s="55">
        <f>SUM(F90,F92)</f>
        <v>2096.66483</v>
      </c>
      <c r="G89" s="55">
        <f>SUM(G90,G92)</f>
        <v>3508.3039300000005</v>
      </c>
    </row>
    <row r="90" spans="1:7" s="6" customFormat="1" ht="21" customHeight="1">
      <c r="A90" s="12"/>
      <c r="B90" s="56" t="s">
        <v>84</v>
      </c>
      <c r="C90" s="57" t="s">
        <v>11</v>
      </c>
      <c r="D90" s="58">
        <v>1411.6391</v>
      </c>
      <c r="E90" s="58"/>
      <c r="F90" s="58">
        <v>1138.20305</v>
      </c>
      <c r="G90" s="58">
        <f>SUM(D90,E90,F90)</f>
        <v>2549.8421500000004</v>
      </c>
    </row>
    <row r="91" spans="1:7" s="6" customFormat="1" ht="21" customHeight="1">
      <c r="A91" s="12"/>
      <c r="B91" s="41" t="s">
        <v>85</v>
      </c>
      <c r="C91" s="61" t="s">
        <v>13</v>
      </c>
      <c r="D91" s="23">
        <v>261.403</v>
      </c>
      <c r="E91" s="67"/>
      <c r="F91" s="67">
        <v>208.95</v>
      </c>
      <c r="G91" s="84">
        <f>SUM(D91,E91,F91)</f>
        <v>470.353</v>
      </c>
    </row>
    <row r="92" spans="1:7" s="6" customFormat="1" ht="15.75">
      <c r="A92" s="34"/>
      <c r="B92" s="56" t="s">
        <v>40</v>
      </c>
      <c r="C92" s="57" t="s">
        <v>11</v>
      </c>
      <c r="D92" s="58"/>
      <c r="E92" s="58"/>
      <c r="F92" s="58">
        <v>958.46178</v>
      </c>
      <c r="G92" s="58">
        <f>SUM(D92,E92,F92)</f>
        <v>958.46178</v>
      </c>
    </row>
    <row r="93" spans="1:7" s="6" customFormat="1" ht="15.75">
      <c r="A93" s="12"/>
      <c r="B93" s="41" t="s">
        <v>85</v>
      </c>
      <c r="C93" s="14" t="s">
        <v>41</v>
      </c>
      <c r="D93" s="67"/>
      <c r="E93" s="67"/>
      <c r="F93" s="67">
        <v>173.9</v>
      </c>
      <c r="G93" s="84">
        <f>SUM(D93,E93,F93)</f>
        <v>173.9</v>
      </c>
    </row>
    <row r="94" spans="1:7" s="20" customFormat="1" ht="15.75">
      <c r="A94" s="49" t="s">
        <v>86</v>
      </c>
      <c r="B94" s="59" t="s">
        <v>96</v>
      </c>
      <c r="C94" s="50" t="s">
        <v>11</v>
      </c>
      <c r="D94" s="51">
        <v>0</v>
      </c>
      <c r="E94" s="51">
        <v>0</v>
      </c>
      <c r="F94" s="51">
        <v>0</v>
      </c>
      <c r="G94" s="51">
        <v>0</v>
      </c>
    </row>
    <row r="95" spans="1:7" s="20" customFormat="1" ht="15.75">
      <c r="A95" s="49" t="s">
        <v>87</v>
      </c>
      <c r="B95" s="59" t="s">
        <v>88</v>
      </c>
      <c r="C95" s="75" t="s">
        <v>11</v>
      </c>
      <c r="D95" s="51">
        <v>121.87</v>
      </c>
      <c r="E95" s="51">
        <v>0</v>
      </c>
      <c r="F95" s="51">
        <v>219.64832</v>
      </c>
      <c r="G95" s="51">
        <f>SUM(D95,E95,F95)</f>
        <v>341.51832</v>
      </c>
    </row>
    <row r="96" spans="1:7" s="20" customFormat="1" ht="15.75">
      <c r="A96" s="49" t="s">
        <v>89</v>
      </c>
      <c r="B96" s="59" t="s">
        <v>90</v>
      </c>
      <c r="C96" s="50" t="s">
        <v>11</v>
      </c>
      <c r="D96" s="51">
        <v>10.41</v>
      </c>
      <c r="E96" s="51">
        <v>0</v>
      </c>
      <c r="F96" s="51">
        <v>3.76049</v>
      </c>
      <c r="G96" s="51">
        <f>SUM(D96,E96,F96)</f>
        <v>14.170490000000001</v>
      </c>
    </row>
    <row r="97" spans="1:7" s="20" customFormat="1" ht="15.75">
      <c r="A97" s="49" t="s">
        <v>139</v>
      </c>
      <c r="B97" s="59" t="s">
        <v>140</v>
      </c>
      <c r="C97" s="50" t="s">
        <v>11</v>
      </c>
      <c r="D97" s="51">
        <v>0</v>
      </c>
      <c r="E97" s="51">
        <v>0</v>
      </c>
      <c r="F97" s="51">
        <v>7.41266</v>
      </c>
      <c r="G97" s="51">
        <f>SUM(D97,E97,F97)</f>
        <v>7.41266</v>
      </c>
    </row>
    <row r="98" spans="1:7" s="20" customFormat="1" ht="15.75">
      <c r="A98" s="49" t="s">
        <v>91</v>
      </c>
      <c r="B98" s="59" t="s">
        <v>92</v>
      </c>
      <c r="C98" s="50" t="s">
        <v>11</v>
      </c>
      <c r="D98" s="51">
        <v>0</v>
      </c>
      <c r="E98" s="51">
        <v>0</v>
      </c>
      <c r="F98" s="51">
        <v>0</v>
      </c>
      <c r="G98" s="51">
        <f>SUM(D98,E98,F98)</f>
        <v>0</v>
      </c>
    </row>
    <row r="99" spans="1:7" s="40" customFormat="1" ht="16.5" customHeight="1">
      <c r="A99" s="39"/>
      <c r="B99" s="60" t="s">
        <v>127</v>
      </c>
      <c r="C99" s="61" t="s">
        <v>11</v>
      </c>
      <c r="D99" s="62">
        <v>0.68255</v>
      </c>
      <c r="E99" s="62"/>
      <c r="F99" s="62"/>
      <c r="G99" s="92">
        <f>D99+E99+F99</f>
        <v>0.68255</v>
      </c>
    </row>
    <row r="100" spans="1:7" s="20" customFormat="1" ht="54.75" customHeight="1">
      <c r="A100" s="24"/>
      <c r="B100" s="25" t="s">
        <v>137</v>
      </c>
      <c r="C100" s="26" t="s">
        <v>11</v>
      </c>
      <c r="D100" s="26">
        <f>SUM(D34,D99)</f>
        <v>2713.5732000000003</v>
      </c>
      <c r="E100" s="26">
        <f>SUM(E34,E99)</f>
        <v>2649.8693700000003</v>
      </c>
      <c r="F100" s="26">
        <f>SUM(F34,F99)</f>
        <v>6874.854930000001</v>
      </c>
      <c r="G100" s="26">
        <f>SUM(G34,G99)</f>
        <v>12238.297499999999</v>
      </c>
    </row>
    <row r="101" spans="1:7" s="63" customFormat="1" ht="35.25" customHeight="1">
      <c r="A101" s="24"/>
      <c r="B101" s="25" t="s">
        <v>136</v>
      </c>
      <c r="C101" s="26" t="s">
        <v>11</v>
      </c>
      <c r="D101" s="26">
        <v>3013.23095</v>
      </c>
      <c r="E101" s="26">
        <v>2575.82864</v>
      </c>
      <c r="F101" s="26">
        <v>3580.23505</v>
      </c>
      <c r="G101" s="26">
        <f>SUM(D101,E101,F101)</f>
        <v>9169.29464</v>
      </c>
    </row>
    <row r="102" ht="21" customHeight="1"/>
    <row r="103" spans="1:7" s="98" customFormat="1" ht="18.75">
      <c r="A103" s="99" t="s">
        <v>138</v>
      </c>
      <c r="B103" s="96"/>
      <c r="C103" s="96"/>
      <c r="D103" s="97"/>
      <c r="E103" s="97"/>
      <c r="F103" s="97"/>
      <c r="G103" s="97"/>
    </row>
    <row r="109" spans="1:3" ht="20.25">
      <c r="A109" s="64"/>
      <c r="B109" s="90"/>
      <c r="C109" s="90"/>
    </row>
    <row r="110" spans="1:3" ht="20.25">
      <c r="A110" s="64"/>
      <c r="B110" s="90"/>
      <c r="C110" s="90"/>
    </row>
    <row r="111" spans="1:3" ht="20.25">
      <c r="A111" s="64"/>
      <c r="B111" s="90"/>
      <c r="C111" s="90"/>
    </row>
  </sheetData>
  <sheetProtection/>
  <mergeCells count="6">
    <mergeCell ref="D4:F4"/>
    <mergeCell ref="G4:G5"/>
    <mergeCell ref="C4:C6"/>
    <mergeCell ref="B4:B6"/>
    <mergeCell ref="A4:A6"/>
    <mergeCell ref="A1:G3"/>
  </mergeCells>
  <printOptions/>
  <pageMargins left="0.07874015748031496" right="0.07874015748031496" top="0.07874015748031496" bottom="0.07874015748031496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Сальников И.С.</dc:creator>
  <cp:keywords/>
  <dc:description/>
  <cp:lastModifiedBy>Юлия Соммер</cp:lastModifiedBy>
  <cp:lastPrinted>2020-04-21T11:25:47Z</cp:lastPrinted>
  <dcterms:created xsi:type="dcterms:W3CDTF">2011-03-01T03:58:34Z</dcterms:created>
  <dcterms:modified xsi:type="dcterms:W3CDTF">2020-04-28T09:01:38Z</dcterms:modified>
  <cp:category/>
  <cp:version/>
  <cp:contentType/>
  <cp:contentStatus/>
</cp:coreProperties>
</file>